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irnz-my.sharepoint.com/personal/chris_fitzgerald_ird_govt_nz/Documents/Documents/"/>
    </mc:Choice>
  </mc:AlternateContent>
  <xr:revisionPtr revIDLastSave="0" documentId="8_{86EF35BB-8A02-4320-A2BD-4552C49A3CFB}" xr6:coauthVersionLast="47" xr6:coauthVersionMax="47" xr10:uidLastSave="{00000000-0000-0000-0000-000000000000}"/>
  <bookViews>
    <workbookView xWindow="-120" yWindow="-120" windowWidth="29040" windowHeight="15840" activeTab="2" xr2:uid="{00000000-000D-0000-FFFF-FFFF00000000}"/>
  </bookViews>
  <sheets>
    <sheet name="Explanatory Notes" sheetId="4" r:id="rId1"/>
    <sheet name="Tables - tax revenue" sheetId="2" r:id="rId2"/>
    <sheet name="Charts - tax revenu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 l="1"/>
  <c r="D29" i="2" s="1"/>
  <c r="E29" i="2" s="1"/>
  <c r="F29" i="2" s="1"/>
  <c r="G29" i="2" s="1"/>
  <c r="H29" i="2" s="1"/>
  <c r="I29" i="2" s="1"/>
  <c r="J29" i="2" s="1"/>
  <c r="K29" i="2" s="1"/>
  <c r="L29" i="2" s="1"/>
  <c r="M29" i="2" s="1"/>
  <c r="N29" i="2" s="1"/>
  <c r="O29" i="2" s="1"/>
  <c r="P29" i="2" s="1"/>
  <c r="Q29" i="2" s="1"/>
  <c r="R29" i="2" s="1"/>
  <c r="S29" i="2" s="1"/>
  <c r="T29" i="2" s="1"/>
  <c r="U29" i="2" s="1"/>
  <c r="V29" i="2" s="1"/>
  <c r="W29" i="2" s="1"/>
  <c r="C6" i="2" l="1"/>
  <c r="C26" i="2" s="1"/>
  <c r="D6" i="2"/>
  <c r="D26" i="2" s="1"/>
  <c r="E6" i="2"/>
  <c r="E26" i="2" s="1"/>
  <c r="F6" i="2"/>
  <c r="F26" i="2" s="1"/>
  <c r="G6" i="2"/>
  <c r="H6" i="2"/>
  <c r="I6" i="2"/>
  <c r="I26" i="2" s="1"/>
  <c r="I33" i="2" s="1"/>
  <c r="J6" i="2"/>
  <c r="J26" i="2" s="1"/>
  <c r="J33" i="2" s="1"/>
  <c r="K6" i="2"/>
  <c r="L6" i="2"/>
  <c r="M6" i="2"/>
  <c r="N6" i="2"/>
  <c r="O6" i="2"/>
  <c r="P6" i="2"/>
  <c r="Q6" i="2"/>
  <c r="R6" i="2"/>
  <c r="R26" i="2" s="1"/>
  <c r="S6" i="2"/>
  <c r="T6" i="2"/>
  <c r="U6" i="2"/>
  <c r="V6" i="2"/>
  <c r="W6" i="2"/>
  <c r="B6" i="2"/>
  <c r="B26" i="2" s="1"/>
  <c r="W24" i="2"/>
  <c r="V24" i="2"/>
  <c r="U24" i="2"/>
  <c r="T24" i="2"/>
  <c r="S24" i="2"/>
  <c r="W15" i="2"/>
  <c r="V15" i="2"/>
  <c r="U15" i="2"/>
  <c r="T15" i="2"/>
  <c r="S15" i="2"/>
  <c r="W14" i="2"/>
  <c r="V14" i="2"/>
  <c r="U14" i="2"/>
  <c r="T14" i="2"/>
  <c r="S14" i="2"/>
  <c r="U12" i="2"/>
  <c r="W8" i="2"/>
  <c r="W12" i="2" s="1"/>
  <c r="V8" i="2"/>
  <c r="V12" i="2" s="1"/>
  <c r="T8" i="2"/>
  <c r="T12" i="2" s="1"/>
  <c r="S8" i="2"/>
  <c r="S12" i="2" s="1"/>
  <c r="Q24" i="2"/>
  <c r="P24" i="2"/>
  <c r="O24" i="2"/>
  <c r="N24" i="2"/>
  <c r="M24" i="2"/>
  <c r="L24" i="2"/>
  <c r="L26" i="2" s="1"/>
  <c r="K24" i="2"/>
  <c r="Q18" i="2"/>
  <c r="P18" i="2"/>
  <c r="O18" i="2"/>
  <c r="N18" i="2"/>
  <c r="M18" i="2"/>
  <c r="L18" i="2"/>
  <c r="K18" i="2"/>
  <c r="Q12" i="2"/>
  <c r="P12" i="2"/>
  <c r="O12" i="2"/>
  <c r="N12" i="2"/>
  <c r="M12" i="2"/>
  <c r="L12" i="2"/>
  <c r="K12" i="2"/>
  <c r="J30" i="2" l="1"/>
  <c r="T18" i="2"/>
  <c r="T26" i="2" s="1"/>
  <c r="I30" i="2"/>
  <c r="S18" i="2"/>
  <c r="S26" i="2" s="1"/>
  <c r="S30" i="2" s="1"/>
  <c r="Q26" i="2"/>
  <c r="Q31" i="2" s="1"/>
  <c r="U18" i="2"/>
  <c r="U26" i="2" s="1"/>
  <c r="K26" i="2"/>
  <c r="K33" i="2" s="1"/>
  <c r="L33" i="2"/>
  <c r="L31" i="2"/>
  <c r="F32" i="2"/>
  <c r="F31" i="2"/>
  <c r="F33" i="2"/>
  <c r="M31" i="2"/>
  <c r="E31" i="2"/>
  <c r="E33" i="2"/>
  <c r="E32" i="2"/>
  <c r="B32" i="2"/>
  <c r="B33" i="2"/>
  <c r="D33" i="2"/>
  <c r="D31" i="2"/>
  <c r="R32" i="2"/>
  <c r="Q33" i="2"/>
  <c r="R30" i="2"/>
  <c r="P26" i="2"/>
  <c r="H26" i="2"/>
  <c r="H30" i="2" s="1"/>
  <c r="J32" i="2"/>
  <c r="P33" i="2"/>
  <c r="Q30" i="2"/>
  <c r="G30" i="2"/>
  <c r="O26" i="2"/>
  <c r="G26" i="2"/>
  <c r="P30" i="2"/>
  <c r="F30" i="2"/>
  <c r="N26" i="2"/>
  <c r="K30" i="2"/>
  <c r="R33" i="2"/>
  <c r="E30" i="2"/>
  <c r="M26" i="2"/>
  <c r="C30" i="2"/>
  <c r="I32" i="2"/>
  <c r="C33" i="2"/>
  <c r="C31" i="2"/>
  <c r="L32" i="2"/>
  <c r="D32" i="2"/>
  <c r="I31" i="2"/>
  <c r="R31" i="2"/>
  <c r="S32" i="2"/>
  <c r="K32" i="2"/>
  <c r="C32" i="2"/>
  <c r="J31" i="2"/>
  <c r="L30" i="2"/>
  <c r="D30" i="2"/>
  <c r="K31" i="2"/>
  <c r="B30" i="2"/>
  <c r="B31" i="2"/>
  <c r="V18" i="2"/>
  <c r="W18" i="2"/>
  <c r="U33" i="2" l="1"/>
  <c r="U31" i="2"/>
  <c r="U30" i="2"/>
  <c r="T30" i="2"/>
  <c r="T31" i="2"/>
  <c r="T33" i="2"/>
  <c r="T32" i="2"/>
  <c r="U32" i="2"/>
  <c r="S31" i="2"/>
  <c r="Q32" i="2"/>
  <c r="S33" i="2"/>
  <c r="O31" i="2"/>
  <c r="M30" i="2"/>
  <c r="O33" i="2"/>
  <c r="W32" i="2"/>
  <c r="N31" i="2"/>
  <c r="N32" i="2"/>
  <c r="O32" i="2"/>
  <c r="V26" i="2"/>
  <c r="H32" i="2"/>
  <c r="H31" i="2"/>
  <c r="H33" i="2"/>
  <c r="N33" i="2"/>
  <c r="N30" i="2"/>
  <c r="W26" i="2"/>
  <c r="P32" i="2"/>
  <c r="M32" i="2"/>
  <c r="O30" i="2"/>
  <c r="G31" i="2"/>
  <c r="G33" i="2"/>
  <c r="G32" i="2"/>
  <c r="P31" i="2"/>
  <c r="M33" i="2"/>
  <c r="V31" i="2" l="1"/>
  <c r="V33" i="2"/>
  <c r="V30" i="2"/>
  <c r="W33" i="2"/>
  <c r="W31" i="2"/>
  <c r="W30" i="2"/>
  <c r="V32" i="2"/>
</calcChain>
</file>

<file path=xl/sharedStrings.xml><?xml version="1.0" encoding="utf-8"?>
<sst xmlns="http://schemas.openxmlformats.org/spreadsheetml/2006/main" count="30" uniqueCount="24">
  <si>
    <t>Other Persons</t>
  </si>
  <si>
    <t>Fringe Benefit Tax</t>
  </si>
  <si>
    <t>Residents' Interest</t>
  </si>
  <si>
    <t xml:space="preserve"> </t>
  </si>
  <si>
    <t>Company Tax</t>
  </si>
  <si>
    <t>Residents' Dividends</t>
  </si>
  <si>
    <t>Foreign Source Dividends</t>
  </si>
  <si>
    <t>Non-residents' Income</t>
  </si>
  <si>
    <t>Stamp and Cheque Duties and Approved Issuer Levy</t>
  </si>
  <si>
    <t>Gaming Duties</t>
  </si>
  <si>
    <t>Estate and Gift Duty</t>
  </si>
  <si>
    <t>Miscellaneous Receipts</t>
  </si>
  <si>
    <t>Net Customs GST</t>
  </si>
  <si>
    <t>GST</t>
  </si>
  <si>
    <t>Composition of tax revenue</t>
  </si>
  <si>
    <t>Taxes on companies</t>
  </si>
  <si>
    <t>Taxes on individuals</t>
  </si>
  <si>
    <t>Duties and other revenue</t>
  </si>
  <si>
    <t>Net Inland Revenue GST</t>
  </si>
  <si>
    <t>Tax type ($millions)</t>
  </si>
  <si>
    <t>Tax type</t>
  </si>
  <si>
    <t xml:space="preserve">Source Deductions(including Employer Superannuation contributions tax (ESCT)) </t>
  </si>
  <si>
    <r>
      <t xml:space="preserve">Inland Revenue Tax Revenue and Customs GST from 2001 to 2022 </t>
    </r>
    <r>
      <rPr>
        <sz val="12"/>
        <color theme="1"/>
        <rFont val="Verdana"/>
        <family val="2"/>
      </rPr>
      <t>(Revenue measure, June years)</t>
    </r>
  </si>
  <si>
    <t>Total IR tax revenue and Customs 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</si>
</sst>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
  </numFmts>
  <fonts count="7" x14ac:knownFonts="1">
    <font>
      <sz val="10"/>
      <color theme="1"/>
      <name val="Verdana"/>
      <family val="2"/>
    </font>
    <font>
      <sz val="10"/>
      <color theme="1"/>
      <name val="Verdana"/>
      <family val="2"/>
    </font>
    <font>
      <sz val="10"/>
      <name val="Verdana"/>
      <family val="2"/>
    </font>
    <font>
      <b/>
      <sz val="10"/>
      <color theme="1"/>
      <name val="Verdana"/>
      <family val="2"/>
    </font>
    <font>
      <b/>
      <sz val="10"/>
      <name val="Verdana"/>
      <family val="2"/>
    </font>
    <font>
      <b/>
      <sz val="12"/>
      <color theme="1"/>
      <name val="Verdana"/>
      <family val="2"/>
    </font>
    <font>
      <sz val="12"/>
      <color theme="1"/>
      <name val="Verdana"/>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7">
    <xf numFmtId="0" fontId="0" fillId="0" borderId="0" xfId="0"/>
    <xf numFmtId="0" fontId="0" fillId="0" borderId="0" xfId="0" applyFont="1"/>
    <xf numFmtId="0" fontId="0" fillId="0" borderId="0" xfId="0" applyFont="1" applyBorder="1"/>
    <xf numFmtId="3" fontId="2" fillId="0" borderId="0" xfId="1" applyNumberFormat="1" applyFont="1" applyBorder="1"/>
    <xf numFmtId="3" fontId="2" fillId="0" borderId="0" xfId="1" applyNumberFormat="1" applyFont="1" applyFill="1" applyBorder="1"/>
    <xf numFmtId="3" fontId="2" fillId="0" borderId="0" xfId="0" applyNumberFormat="1" applyFont="1" applyBorder="1"/>
    <xf numFmtId="9" fontId="4" fillId="0" borderId="0" xfId="2" applyFont="1" applyFill="1" applyBorder="1"/>
    <xf numFmtId="0" fontId="5" fillId="2" borderId="0" xfId="0" applyFont="1" applyFill="1" applyBorder="1"/>
    <xf numFmtId="9" fontId="2" fillId="0" borderId="0" xfId="2" applyFont="1" applyBorder="1"/>
    <xf numFmtId="0" fontId="2" fillId="0" borderId="3" xfId="0" applyFont="1" applyBorder="1"/>
    <xf numFmtId="3" fontId="0" fillId="0" borderId="0" xfId="0" applyNumberFormat="1" applyFont="1" applyBorder="1"/>
    <xf numFmtId="3" fontId="0" fillId="0" borderId="4" xfId="0" applyNumberFormat="1" applyFont="1" applyBorder="1"/>
    <xf numFmtId="3" fontId="2" fillId="0" borderId="4" xfId="1" applyNumberFormat="1" applyFont="1" applyFill="1" applyBorder="1"/>
    <xf numFmtId="3" fontId="2" fillId="0" borderId="4" xfId="1" applyNumberFormat="1" applyFont="1" applyBorder="1"/>
    <xf numFmtId="9" fontId="2" fillId="0" borderId="4" xfId="2" applyFont="1" applyBorder="1"/>
    <xf numFmtId="0" fontId="2" fillId="0" borderId="3" xfId="0" applyFont="1" applyBorder="1" applyAlignment="1">
      <alignment wrapText="1" shrinkToFit="1"/>
    </xf>
    <xf numFmtId="3" fontId="2" fillId="0" borderId="4" xfId="0" applyNumberFormat="1" applyFont="1" applyBorder="1"/>
    <xf numFmtId="3" fontId="4" fillId="0" borderId="5" xfId="1" applyNumberFormat="1" applyFont="1" applyBorder="1"/>
    <xf numFmtId="3" fontId="4" fillId="0" borderId="6" xfId="1" applyNumberFormat="1" applyFont="1" applyBorder="1"/>
    <xf numFmtId="0" fontId="4" fillId="0" borderId="2" xfId="0" applyFont="1" applyBorder="1"/>
    <xf numFmtId="164" fontId="4" fillId="0" borderId="7" xfId="0" applyNumberFormat="1" applyFont="1" applyBorder="1" applyAlignment="1">
      <alignment horizontal="right"/>
    </xf>
    <xf numFmtId="164" fontId="4" fillId="0" borderId="8" xfId="0" applyNumberFormat="1" applyFont="1" applyBorder="1" applyAlignment="1">
      <alignment horizontal="right"/>
    </xf>
    <xf numFmtId="0" fontId="5" fillId="0" borderId="0" xfId="0" applyFont="1"/>
    <xf numFmtId="0" fontId="0" fillId="0" borderId="3" xfId="0" applyFont="1" applyBorder="1"/>
    <xf numFmtId="9" fontId="0" fillId="0" borderId="0" xfId="2" applyFont="1" applyBorder="1"/>
    <xf numFmtId="9" fontId="0" fillId="0" borderId="4" xfId="2" applyFont="1" applyBorder="1"/>
    <xf numFmtId="0" fontId="0" fillId="0" borderId="1" xfId="0" applyFont="1" applyBorder="1"/>
    <xf numFmtId="9" fontId="0" fillId="0" borderId="5" xfId="2" applyFont="1" applyBorder="1"/>
    <xf numFmtId="9" fontId="0" fillId="0" borderId="6" xfId="2" applyFont="1" applyBorder="1"/>
    <xf numFmtId="0" fontId="3" fillId="0" borderId="2" xfId="0" applyFont="1" applyBorder="1"/>
    <xf numFmtId="0" fontId="3" fillId="0" borderId="7" xfId="0" applyFont="1" applyBorder="1"/>
    <xf numFmtId="0" fontId="3" fillId="0" borderId="8" xfId="0" applyFont="1" applyBorder="1"/>
    <xf numFmtId="0" fontId="2" fillId="0" borderId="1" xfId="0" applyFont="1" applyBorder="1"/>
    <xf numFmtId="3" fontId="2" fillId="0" borderId="5" xfId="1" applyNumberFormat="1" applyFont="1" applyBorder="1"/>
    <xf numFmtId="3" fontId="2" fillId="0" borderId="5" xfId="1" applyNumberFormat="1" applyFont="1" applyFill="1" applyBorder="1"/>
    <xf numFmtId="3" fontId="2" fillId="0" borderId="6" xfId="1" applyNumberFormat="1" applyFont="1" applyFill="1" applyBorder="1"/>
    <xf numFmtId="0" fontId="4" fillId="0" borderId="1" xfId="0" applyFont="1" applyBorder="1"/>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99004F"/>
      <color rgb="FFF4471F"/>
      <color rgb="FF0D8390"/>
      <color rgb="FF0042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NZ" sz="1200" b="1"/>
              <a:t>Composition of combined IR tax revenue and Customs GST from 2001 to 2022</a:t>
            </a:r>
          </a:p>
        </c:rich>
      </c:tx>
      <c:layout>
        <c:manualLayout>
          <c:xMode val="edge"/>
          <c:yMode val="edge"/>
          <c:x val="2.5847158299662106E-2"/>
          <c:y val="1.474994202614649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7.5843643963778767E-2"/>
          <c:y val="9.9771162972922434E-2"/>
          <c:w val="0.90958802597980626"/>
          <c:h val="0.73439322571166532"/>
        </c:manualLayout>
      </c:layout>
      <c:lineChart>
        <c:grouping val="standard"/>
        <c:varyColors val="0"/>
        <c:ser>
          <c:idx val="2"/>
          <c:order val="0"/>
          <c:tx>
            <c:v>Taxes on individuals</c:v>
          </c:tx>
          <c:spPr>
            <a:ln w="28575" cap="rnd">
              <a:solidFill>
                <a:srgbClr val="00426D"/>
              </a:solidFill>
              <a:round/>
            </a:ln>
            <a:effectLst/>
          </c:spPr>
          <c:marker>
            <c:symbol val="none"/>
          </c:marker>
          <c:cat>
            <c:numRef>
              <c:f>'Tables - tax revenue'!$B$29:$W$29</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'Tables - tax revenue'!$B$32:$W$32</c:f>
              <c:numCache>
                <c:formatCode>0%</c:formatCode>
                <c:ptCount val="22"/>
                <c:pt idx="0">
                  <c:v>0.53258693595774464</c:v>
                </c:pt>
                <c:pt idx="1">
                  <c:v>0.53921023377303634</c:v>
                </c:pt>
                <c:pt idx="2">
                  <c:v>0.53142490430248013</c:v>
                </c:pt>
                <c:pt idx="3">
                  <c:v>0.51231331748613385</c:v>
                </c:pt>
                <c:pt idx="4">
                  <c:v>0.50418901339753308</c:v>
                </c:pt>
                <c:pt idx="5">
                  <c:v>0.50568794508165449</c:v>
                </c:pt>
                <c:pt idx="6">
                  <c:v>0.50826303780211579</c:v>
                </c:pt>
                <c:pt idx="7">
                  <c:v>0.53605386552882917</c:v>
                </c:pt>
                <c:pt idx="8">
                  <c:v>0.5228422998408857</c:v>
                </c:pt>
                <c:pt idx="9">
                  <c:v>0.51781199067649397</c:v>
                </c:pt>
                <c:pt idx="10">
                  <c:v>0.47498666184463839</c:v>
                </c:pt>
                <c:pt idx="11">
                  <c:v>0.4633509073359216</c:v>
                </c:pt>
                <c:pt idx="12">
                  <c:v>0.46540017246799803</c:v>
                </c:pt>
                <c:pt idx="13">
                  <c:v>0.46868544533246242</c:v>
                </c:pt>
                <c:pt idx="14">
                  <c:v>0.47741207907755712</c:v>
                </c:pt>
                <c:pt idx="15">
                  <c:v>0.46915722943857158</c:v>
                </c:pt>
                <c:pt idx="16">
                  <c:v>0.46148868459093412</c:v>
                </c:pt>
                <c:pt idx="17">
                  <c:v>0.46618947753734202</c:v>
                </c:pt>
                <c:pt idx="18">
                  <c:v>0.46351593075197028</c:v>
                </c:pt>
                <c:pt idx="19">
                  <c:v>0.49077290666885898</c:v>
                </c:pt>
                <c:pt idx="20">
                  <c:v>0.45783579802102448</c:v>
                </c:pt>
                <c:pt idx="21">
                  <c:v>0.47833399662399623</c:v>
                </c:pt>
              </c:numCache>
            </c:numRef>
          </c:val>
          <c:smooth val="0"/>
          <c:extLst>
            <c:ext xmlns:c16="http://schemas.microsoft.com/office/drawing/2014/chart" uri="{C3380CC4-5D6E-409C-BE32-E72D297353CC}">
              <c16:uniqueId val="{00000002-1036-4147-ACB2-638BD649A5E4}"/>
            </c:ext>
          </c:extLst>
        </c:ser>
        <c:ser>
          <c:idx val="0"/>
          <c:order val="1"/>
          <c:tx>
            <c:v>GST</c:v>
          </c:tx>
          <c:spPr>
            <a:ln w="28575" cap="rnd">
              <a:solidFill>
                <a:srgbClr val="0D8390"/>
              </a:solidFill>
              <a:round/>
            </a:ln>
            <a:effectLst/>
          </c:spPr>
          <c:marker>
            <c:symbol val="none"/>
          </c:marker>
          <c:cat>
            <c:numRef>
              <c:f>'Tables - tax revenue'!$B$29:$W$29</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'Tables - tax revenue'!$B$30:$W$30</c:f>
              <c:numCache>
                <c:formatCode>0%</c:formatCode>
                <c:ptCount val="22"/>
                <c:pt idx="0">
                  <c:v>0.29063167629239439</c:v>
                </c:pt>
                <c:pt idx="1">
                  <c:v>0.29982962132749241</c:v>
                </c:pt>
                <c:pt idx="2">
                  <c:v>0.2947614039187591</c:v>
                </c:pt>
                <c:pt idx="3">
                  <c:v>0.30199672633248681</c:v>
                </c:pt>
                <c:pt idx="4">
                  <c:v>0.28824439678372332</c:v>
                </c:pt>
                <c:pt idx="5">
                  <c:v>0.27225895158344554</c:v>
                </c:pt>
                <c:pt idx="6">
                  <c:v>0.2799261121149087</c:v>
                </c:pt>
                <c:pt idx="7">
                  <c:v>0.2680999261059604</c:v>
                </c:pt>
                <c:pt idx="8">
                  <c:v>0.2923164085714372</c:v>
                </c:pt>
                <c:pt idx="9">
                  <c:v>0.32617126076989122</c:v>
                </c:pt>
                <c:pt idx="10">
                  <c:v>0.36220009110908813</c:v>
                </c:pt>
                <c:pt idx="11">
                  <c:v>0.36417816734481101</c:v>
                </c:pt>
                <c:pt idx="12">
                  <c:v>0.34942206204544823</c:v>
                </c:pt>
                <c:pt idx="13">
                  <c:v>0.34942105630287368</c:v>
                </c:pt>
                <c:pt idx="14">
                  <c:v>0.34915887621140651</c:v>
                </c:pt>
                <c:pt idx="15">
                  <c:v>0.34651500808742264</c:v>
                </c:pt>
                <c:pt idx="16">
                  <c:v>0.33958639314886124</c:v>
                </c:pt>
                <c:pt idx="17">
                  <c:v>0.34462713742871354</c:v>
                </c:pt>
                <c:pt idx="18">
                  <c:v>0.33641536500679714</c:v>
                </c:pt>
                <c:pt idx="19">
                  <c:v>0.34771477258157729</c:v>
                </c:pt>
                <c:pt idx="20">
                  <c:v>0.34455082220444094</c:v>
                </c:pt>
                <c:pt idx="21">
                  <c:v>0.32825610967513175</c:v>
                </c:pt>
              </c:numCache>
            </c:numRef>
          </c:val>
          <c:smooth val="0"/>
          <c:extLst>
            <c:ext xmlns:c16="http://schemas.microsoft.com/office/drawing/2014/chart" uri="{C3380CC4-5D6E-409C-BE32-E72D297353CC}">
              <c16:uniqueId val="{00000000-1036-4147-ACB2-638BD649A5E4}"/>
            </c:ext>
          </c:extLst>
        </c:ser>
        <c:ser>
          <c:idx val="1"/>
          <c:order val="2"/>
          <c:tx>
            <c:v>Taxes on companies</c:v>
          </c:tx>
          <c:spPr>
            <a:ln w="28575" cap="rnd">
              <a:solidFill>
                <a:srgbClr val="F4471F"/>
              </a:solidFill>
              <a:round/>
            </a:ln>
            <a:effectLst/>
          </c:spPr>
          <c:marker>
            <c:symbol val="none"/>
          </c:marker>
          <c:cat>
            <c:numRef>
              <c:f>'Tables - tax revenue'!$B$29:$W$29</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'Tables - tax revenue'!$B$31:$W$31</c:f>
              <c:numCache>
                <c:formatCode>0%</c:formatCode>
                <c:ptCount val="22"/>
                <c:pt idx="0">
                  <c:v>0.1688922909964958</c:v>
                </c:pt>
                <c:pt idx="1">
                  <c:v>0.15245045001246807</c:v>
                </c:pt>
                <c:pt idx="2">
                  <c:v>0.16543993341829435</c:v>
                </c:pt>
                <c:pt idx="3">
                  <c:v>0.17733812339134861</c:v>
                </c:pt>
                <c:pt idx="4">
                  <c:v>0.19933800086761086</c:v>
                </c:pt>
                <c:pt idx="5">
                  <c:v>0.21434117676566034</c:v>
                </c:pt>
                <c:pt idx="6">
                  <c:v>0.20476287360413883</c:v>
                </c:pt>
                <c:pt idx="7">
                  <c:v>0.18837125561286905</c:v>
                </c:pt>
                <c:pt idx="8">
                  <c:v>0.17822666706689966</c:v>
                </c:pt>
                <c:pt idx="9">
                  <c:v>0.14901444731613811</c:v>
                </c:pt>
                <c:pt idx="10">
                  <c:v>0.15613370058617534</c:v>
                </c:pt>
                <c:pt idx="11">
                  <c:v>0.16604326212444423</c:v>
                </c:pt>
                <c:pt idx="12">
                  <c:v>0.1793821142946945</c:v>
                </c:pt>
                <c:pt idx="13">
                  <c:v>0.17624610358207407</c:v>
                </c:pt>
                <c:pt idx="14">
                  <c:v>0.16801123035939078</c:v>
                </c:pt>
                <c:pt idx="15">
                  <c:v>0.17929175087629803</c:v>
                </c:pt>
                <c:pt idx="16">
                  <c:v>0.19398189884549036</c:v>
                </c:pt>
                <c:pt idx="17">
                  <c:v>0.18396534475822601</c:v>
                </c:pt>
                <c:pt idx="18">
                  <c:v>0.19529436421448704</c:v>
                </c:pt>
                <c:pt idx="19">
                  <c:v>0.157174644556869</c:v>
                </c:pt>
                <c:pt idx="20">
                  <c:v>0.19363701720265261</c:v>
                </c:pt>
                <c:pt idx="21">
                  <c:v>0.19013553394567989</c:v>
                </c:pt>
              </c:numCache>
            </c:numRef>
          </c:val>
          <c:smooth val="0"/>
          <c:extLst>
            <c:ext xmlns:c16="http://schemas.microsoft.com/office/drawing/2014/chart" uri="{C3380CC4-5D6E-409C-BE32-E72D297353CC}">
              <c16:uniqueId val="{00000001-1036-4147-ACB2-638BD649A5E4}"/>
            </c:ext>
          </c:extLst>
        </c:ser>
        <c:ser>
          <c:idx val="3"/>
          <c:order val="3"/>
          <c:tx>
            <c:v>Duties and other revenue</c:v>
          </c:tx>
          <c:spPr>
            <a:ln w="28575" cap="rnd">
              <a:solidFill>
                <a:srgbClr val="99004F"/>
              </a:solidFill>
              <a:round/>
            </a:ln>
            <a:effectLst/>
          </c:spPr>
          <c:marker>
            <c:symbol val="none"/>
          </c:marker>
          <c:cat>
            <c:numRef>
              <c:f>'Tables - tax revenue'!$B$29:$W$29</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'Tables - tax revenue'!$B$33:$W$33</c:f>
              <c:numCache>
                <c:formatCode>0%</c:formatCode>
                <c:ptCount val="22"/>
                <c:pt idx="0">
                  <c:v>7.8890967533651445E-3</c:v>
                </c:pt>
                <c:pt idx="1">
                  <c:v>8.5096948870033301E-3</c:v>
                </c:pt>
                <c:pt idx="2">
                  <c:v>8.3737583604664156E-3</c:v>
                </c:pt>
                <c:pt idx="3">
                  <c:v>8.3518327900307214E-3</c:v>
                </c:pt>
                <c:pt idx="4">
                  <c:v>8.2285889511328394E-3</c:v>
                </c:pt>
                <c:pt idx="5">
                  <c:v>7.7119265692396502E-3</c:v>
                </c:pt>
                <c:pt idx="6">
                  <c:v>7.0479764788366961E-3</c:v>
                </c:pt>
                <c:pt idx="7">
                  <c:v>7.474952752341381E-3</c:v>
                </c:pt>
                <c:pt idx="8">
                  <c:v>6.6146245207775551E-3</c:v>
                </c:pt>
                <c:pt idx="9">
                  <c:v>7.0023012374767256E-3</c:v>
                </c:pt>
                <c:pt idx="10">
                  <c:v>6.6795464600981408E-3</c:v>
                </c:pt>
                <c:pt idx="11">
                  <c:v>6.4276631948230701E-3</c:v>
                </c:pt>
                <c:pt idx="12">
                  <c:v>5.7956511918592357E-3</c:v>
                </c:pt>
                <c:pt idx="13">
                  <c:v>5.6473947825897187E-3</c:v>
                </c:pt>
                <c:pt idx="14">
                  <c:v>5.417814351645703E-3</c:v>
                </c:pt>
                <c:pt idx="15">
                  <c:v>5.0360115977078051E-3</c:v>
                </c:pt>
                <c:pt idx="16">
                  <c:v>4.943023414714239E-3</c:v>
                </c:pt>
                <c:pt idx="17">
                  <c:v>5.218040275718502E-3</c:v>
                </c:pt>
                <c:pt idx="18">
                  <c:v>4.7743400267455721E-3</c:v>
                </c:pt>
                <c:pt idx="19">
                  <c:v>4.3376761926946939E-3</c:v>
                </c:pt>
                <c:pt idx="20">
                  <c:v>3.9763625718820163E-3</c:v>
                </c:pt>
                <c:pt idx="21">
                  <c:v>3.2743597551921182E-3</c:v>
                </c:pt>
              </c:numCache>
            </c:numRef>
          </c:val>
          <c:smooth val="0"/>
          <c:extLst>
            <c:ext xmlns:c16="http://schemas.microsoft.com/office/drawing/2014/chart" uri="{C3380CC4-5D6E-409C-BE32-E72D297353CC}">
              <c16:uniqueId val="{00000003-1036-4147-ACB2-638BD649A5E4}"/>
            </c:ext>
          </c:extLst>
        </c:ser>
        <c:dLbls>
          <c:showLegendKey val="0"/>
          <c:showVal val="0"/>
          <c:showCatName val="0"/>
          <c:showSerName val="0"/>
          <c:showPercent val="0"/>
          <c:showBubbleSize val="0"/>
        </c:dLbls>
        <c:smooth val="0"/>
        <c:axId val="949041216"/>
        <c:axId val="949031232"/>
      </c:lineChart>
      <c:catAx>
        <c:axId val="949041216"/>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NZ"/>
                  <a:t>Year ended June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949031232"/>
        <c:crosses val="autoZero"/>
        <c:auto val="1"/>
        <c:lblAlgn val="ctr"/>
        <c:lblOffset val="100"/>
        <c:noMultiLvlLbl val="0"/>
      </c:catAx>
      <c:valAx>
        <c:axId val="949031232"/>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NZ"/>
                  <a:t>Percentage of IR revenue plus Customs GST</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949041216"/>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NZ" b="1"/>
              <a:t>Aggregate Inland Reveue tax revenue and Customs GST collected from 2001 to 2022</a:t>
            </a:r>
          </a:p>
        </c:rich>
      </c:tx>
      <c:layout>
        <c:manualLayout>
          <c:xMode val="edge"/>
          <c:yMode val="edge"/>
          <c:x val="3.2110917190833796E-2"/>
          <c:y val="1.515151515151515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5.2902177474833778E-2"/>
          <c:y val="9.7632625467271125E-2"/>
          <c:w val="0.9240385166198144"/>
          <c:h val="0.72421876242742389"/>
        </c:manualLayout>
      </c:layout>
      <c:areaChart>
        <c:grouping val="stacked"/>
        <c:varyColors val="0"/>
        <c:ser>
          <c:idx val="2"/>
          <c:order val="0"/>
          <c:tx>
            <c:v>Taxes on individuals</c:v>
          </c:tx>
          <c:spPr>
            <a:solidFill>
              <a:srgbClr val="00426D"/>
            </a:solidFill>
            <a:ln>
              <a:noFill/>
            </a:ln>
            <a:effectLst/>
          </c:spPr>
          <c:cat>
            <c:numRef>
              <c:f>'Tables - tax revenue'!$B$29:$W$29</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'Tables - tax revenue'!$B$18:$W$18</c:f>
              <c:numCache>
                <c:formatCode>#,##0</c:formatCode>
                <c:ptCount val="22"/>
                <c:pt idx="0">
                  <c:v>18116.915000000001</c:v>
                </c:pt>
                <c:pt idx="1">
                  <c:v>19143.41</c:v>
                </c:pt>
                <c:pt idx="2">
                  <c:v>20780.113000000001</c:v>
                </c:pt>
                <c:pt idx="3">
                  <c:v>21673.335999999999</c:v>
                </c:pt>
                <c:pt idx="4">
                  <c:v>23492.496999999999</c:v>
                </c:pt>
                <c:pt idx="5">
                  <c:v>26251.041000000001</c:v>
                </c:pt>
                <c:pt idx="6">
                  <c:v>27427.041000000001</c:v>
                </c:pt>
                <c:pt idx="7">
                  <c:v>30590.904999999999</c:v>
                </c:pt>
                <c:pt idx="8">
                  <c:v>28809.258000000002</c:v>
                </c:pt>
                <c:pt idx="9">
                  <c:v>26555.321000000004</c:v>
                </c:pt>
                <c:pt idx="10">
                  <c:v>25521.600000000002</c:v>
                </c:pt>
                <c:pt idx="11">
                  <c:v>26268.5</c:v>
                </c:pt>
                <c:pt idx="12">
                  <c:v>28444.6</c:v>
                </c:pt>
                <c:pt idx="13">
                  <c:v>30067.8</c:v>
                </c:pt>
                <c:pt idx="14">
                  <c:v>32374.899999999998</c:v>
                </c:pt>
                <c:pt idx="15">
                  <c:v>33714.962</c:v>
                </c:pt>
                <c:pt idx="16">
                  <c:v>35864.307000000001</c:v>
                </c:pt>
                <c:pt idx="17">
                  <c:v>38023.9</c:v>
                </c:pt>
                <c:pt idx="18">
                  <c:v>40853</c:v>
                </c:pt>
                <c:pt idx="19">
                  <c:v>42905.330200000004</c:v>
                </c:pt>
                <c:pt idx="20">
                  <c:v>47341.731</c:v>
                </c:pt>
                <c:pt idx="21">
                  <c:v>54052.815000000002</c:v>
                </c:pt>
              </c:numCache>
            </c:numRef>
          </c:val>
          <c:extLst>
            <c:ext xmlns:c16="http://schemas.microsoft.com/office/drawing/2014/chart" uri="{C3380CC4-5D6E-409C-BE32-E72D297353CC}">
              <c16:uniqueId val="{00000002-ACA8-4185-8EBC-7DFE25322985}"/>
            </c:ext>
          </c:extLst>
        </c:ser>
        <c:ser>
          <c:idx val="0"/>
          <c:order val="1"/>
          <c:tx>
            <c:v>GST</c:v>
          </c:tx>
          <c:spPr>
            <a:solidFill>
              <a:srgbClr val="0D8390"/>
            </a:solidFill>
            <a:ln>
              <a:noFill/>
            </a:ln>
            <a:effectLst/>
          </c:spPr>
          <c:cat>
            <c:numRef>
              <c:f>'Tables - tax revenue'!$B$29:$W$29</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'Tables - tax revenue'!$B$6:$W$6</c:f>
              <c:numCache>
                <c:formatCode>#,##0</c:formatCode>
                <c:ptCount val="22"/>
                <c:pt idx="0">
                  <c:v>9886.366</c:v>
                </c:pt>
                <c:pt idx="1">
                  <c:v>10644.756000000001</c:v>
                </c:pt>
                <c:pt idx="2">
                  <c:v>11525.947</c:v>
                </c:pt>
                <c:pt idx="3">
                  <c:v>12775.924999999999</c:v>
                </c:pt>
                <c:pt idx="4">
                  <c:v>13430.638999999999</c:v>
                </c:pt>
                <c:pt idx="5">
                  <c:v>14133.382</c:v>
                </c:pt>
                <c:pt idx="6">
                  <c:v>15105.456</c:v>
                </c:pt>
                <c:pt idx="7">
                  <c:v>15299.618</c:v>
                </c:pt>
                <c:pt idx="8">
                  <c:v>16106.995999999999</c:v>
                </c:pt>
                <c:pt idx="9">
                  <c:v>16727.273000000001</c:v>
                </c:pt>
                <c:pt idx="10">
                  <c:v>19461.442999999999</c:v>
                </c:pt>
                <c:pt idx="11">
                  <c:v>20646.154000000002</c:v>
                </c:pt>
                <c:pt idx="12">
                  <c:v>21356.182000000001</c:v>
                </c:pt>
                <c:pt idx="13">
                  <c:v>22416.575000000001</c:v>
                </c:pt>
                <c:pt idx="14">
                  <c:v>23677.624</c:v>
                </c:pt>
                <c:pt idx="15">
                  <c:v>24901.546000000002</c:v>
                </c:pt>
                <c:pt idx="16">
                  <c:v>26390.745999999999</c:v>
                </c:pt>
                <c:pt idx="17">
                  <c:v>28108.887999999999</c:v>
                </c:pt>
                <c:pt idx="18">
                  <c:v>29650.710999999999</c:v>
                </c:pt>
                <c:pt idx="19">
                  <c:v>30398.615999999998</c:v>
                </c:pt>
                <c:pt idx="20">
                  <c:v>35627.690999999999</c:v>
                </c:pt>
                <c:pt idx="21">
                  <c:v>37093.677000000003</c:v>
                </c:pt>
              </c:numCache>
            </c:numRef>
          </c:val>
          <c:extLst>
            <c:ext xmlns:c16="http://schemas.microsoft.com/office/drawing/2014/chart" uri="{C3380CC4-5D6E-409C-BE32-E72D297353CC}">
              <c16:uniqueId val="{00000000-ACA8-4185-8EBC-7DFE25322985}"/>
            </c:ext>
          </c:extLst>
        </c:ser>
        <c:ser>
          <c:idx val="1"/>
          <c:order val="2"/>
          <c:tx>
            <c:v>Taxes on companies</c:v>
          </c:tx>
          <c:spPr>
            <a:solidFill>
              <a:srgbClr val="F4471F"/>
            </a:solidFill>
            <a:ln>
              <a:noFill/>
            </a:ln>
            <a:effectLst/>
          </c:spPr>
          <c:cat>
            <c:numRef>
              <c:f>'Tables - tax revenue'!$B$29:$W$29</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'Tables - tax revenue'!$B$12:$W$12</c:f>
              <c:numCache>
                <c:formatCode>#,##0</c:formatCode>
                <c:ptCount val="22"/>
                <c:pt idx="0">
                  <c:v>5745.1790000000001</c:v>
                </c:pt>
                <c:pt idx="1">
                  <c:v>5412.4</c:v>
                </c:pt>
                <c:pt idx="2">
                  <c:v>6469.1369999999997</c:v>
                </c:pt>
                <c:pt idx="3">
                  <c:v>7502.2619999999997</c:v>
                </c:pt>
                <c:pt idx="4">
                  <c:v>9288.0789999999997</c:v>
                </c:pt>
                <c:pt idx="5">
                  <c:v>11126.781000000001</c:v>
                </c:pt>
                <c:pt idx="6">
                  <c:v>11049.475</c:v>
                </c:pt>
                <c:pt idx="7">
                  <c:v>10749.754000000001</c:v>
                </c:pt>
                <c:pt idx="8">
                  <c:v>9820.51</c:v>
                </c:pt>
                <c:pt idx="9">
                  <c:v>7642.0139999999992</c:v>
                </c:pt>
                <c:pt idx="10">
                  <c:v>8389.25</c:v>
                </c:pt>
                <c:pt idx="11">
                  <c:v>9413.3999999999978</c:v>
                </c:pt>
                <c:pt idx="12">
                  <c:v>10963.581</c:v>
                </c:pt>
                <c:pt idx="13">
                  <c:v>11306.800000000001</c:v>
                </c:pt>
                <c:pt idx="14">
                  <c:v>11393.400000000001</c:v>
                </c:pt>
                <c:pt idx="15">
                  <c:v>12884.410999999998</c:v>
                </c:pt>
                <c:pt idx="16">
                  <c:v>15075.182999999999</c:v>
                </c:pt>
                <c:pt idx="17">
                  <c:v>15004.800000000001</c:v>
                </c:pt>
                <c:pt idx="18">
                  <c:v>17212.7</c:v>
                </c:pt>
                <c:pt idx="19">
                  <c:v>13740.836000000001</c:v>
                </c:pt>
                <c:pt idx="20">
                  <c:v>20022.705999999995</c:v>
                </c:pt>
                <c:pt idx="21">
                  <c:v>21485.742000000002</c:v>
                </c:pt>
              </c:numCache>
            </c:numRef>
          </c:val>
          <c:extLst>
            <c:ext xmlns:c16="http://schemas.microsoft.com/office/drawing/2014/chart" uri="{C3380CC4-5D6E-409C-BE32-E72D297353CC}">
              <c16:uniqueId val="{00000001-ACA8-4185-8EBC-7DFE25322985}"/>
            </c:ext>
          </c:extLst>
        </c:ser>
        <c:ser>
          <c:idx val="3"/>
          <c:order val="3"/>
          <c:tx>
            <c:v>Duties and other revenue</c:v>
          </c:tx>
          <c:spPr>
            <a:solidFill>
              <a:srgbClr val="99004F"/>
            </a:solidFill>
            <a:ln>
              <a:noFill/>
            </a:ln>
            <a:effectLst/>
          </c:spPr>
          <c:cat>
            <c:numRef>
              <c:f>'Tables - tax revenue'!$B$29:$W$29</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'Tables - tax revenue'!$B$24:$W$24</c:f>
              <c:numCache>
                <c:formatCode>#,##0</c:formatCode>
                <c:ptCount val="22"/>
                <c:pt idx="0">
                  <c:v>268.36200000000002</c:v>
                </c:pt>
                <c:pt idx="1">
                  <c:v>302.11700000000002</c:v>
                </c:pt>
                <c:pt idx="2">
                  <c:v>327.43599999999998</c:v>
                </c:pt>
                <c:pt idx="3">
                  <c:v>353.32299999999998</c:v>
                </c:pt>
                <c:pt idx="4">
                  <c:v>383.40800000000002</c:v>
                </c:pt>
                <c:pt idx="5">
                  <c:v>400.33800000000002</c:v>
                </c:pt>
                <c:pt idx="6">
                  <c:v>380.32499999999999</c:v>
                </c:pt>
                <c:pt idx="7">
                  <c:v>426.572</c:v>
                </c:pt>
                <c:pt idx="8">
                  <c:v>364.47399999999999</c:v>
                </c:pt>
                <c:pt idx="9">
                  <c:v>359.10399999999998</c:v>
                </c:pt>
                <c:pt idx="10">
                  <c:v>358.9</c:v>
                </c:pt>
                <c:pt idx="11">
                  <c:v>364.4</c:v>
                </c:pt>
                <c:pt idx="12">
                  <c:v>354.22199999999998</c:v>
                </c:pt>
                <c:pt idx="13">
                  <c:v>362.3</c:v>
                </c:pt>
                <c:pt idx="14">
                  <c:v>367.4</c:v>
                </c:pt>
                <c:pt idx="15">
                  <c:v>361.90199999999999</c:v>
                </c:pt>
                <c:pt idx="16">
                  <c:v>384.14400000000001</c:v>
                </c:pt>
                <c:pt idx="17">
                  <c:v>425.6</c:v>
                </c:pt>
                <c:pt idx="18">
                  <c:v>420.79700000000003</c:v>
                </c:pt>
                <c:pt idx="19">
                  <c:v>379.21699999999998</c:v>
                </c:pt>
                <c:pt idx="20">
                  <c:v>411.16899999999998</c:v>
                </c:pt>
                <c:pt idx="21">
                  <c:v>370.01000000000005</c:v>
                </c:pt>
              </c:numCache>
            </c:numRef>
          </c:val>
          <c:extLst>
            <c:ext xmlns:c16="http://schemas.microsoft.com/office/drawing/2014/chart" uri="{C3380CC4-5D6E-409C-BE32-E72D297353CC}">
              <c16:uniqueId val="{00000003-ACA8-4185-8EBC-7DFE25322985}"/>
            </c:ext>
          </c:extLst>
        </c:ser>
        <c:dLbls>
          <c:showLegendKey val="0"/>
          <c:showVal val="0"/>
          <c:showCatName val="0"/>
          <c:showSerName val="0"/>
          <c:showPercent val="0"/>
          <c:showBubbleSize val="0"/>
        </c:dLbls>
        <c:axId val="2040700432"/>
        <c:axId val="2040700848"/>
      </c:areaChart>
      <c:catAx>
        <c:axId val="2040700432"/>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NZ"/>
                  <a:t>Year ended June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2040700848"/>
        <c:crosses val="autoZero"/>
        <c:auto val="1"/>
        <c:lblAlgn val="ctr"/>
        <c:lblOffset val="100"/>
        <c:noMultiLvlLbl val="0"/>
      </c:catAx>
      <c:valAx>
        <c:axId val="2040700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NZ"/>
                  <a:t>$billions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title>
        <c:numFmt formatCode="#,"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crossAx val="20407004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11</xdr:col>
      <xdr:colOff>9525</xdr:colOff>
      <xdr:row>27</xdr:row>
      <xdr:rowOff>9525</xdr:rowOff>
    </xdr:to>
    <xdr:sp macro="" textlink="">
      <xdr:nvSpPr>
        <xdr:cNvPr id="2" name="TextBox 1">
          <a:extLst>
            <a:ext uri="{FF2B5EF4-FFF2-40B4-BE49-F238E27FC236}">
              <a16:creationId xmlns:a16="http://schemas.microsoft.com/office/drawing/2014/main" id="{1CE184DD-25A4-475D-9294-DDE282BB0544}"/>
            </a:ext>
          </a:extLst>
        </xdr:cNvPr>
        <xdr:cNvSpPr txBox="1"/>
      </xdr:nvSpPr>
      <xdr:spPr>
        <a:xfrm>
          <a:off x="28575" y="19050"/>
          <a:ext cx="7524750" cy="436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latin typeface="Verdana" panose="020B0604030504040204" pitchFamily="34" charset="0"/>
              <a:ea typeface="Verdana" panose="020B0604030504040204" pitchFamily="34" charset="0"/>
            </a:rPr>
            <a:t>Inland</a:t>
          </a:r>
          <a:r>
            <a:rPr lang="en-NZ" sz="1100" b="1" baseline="0">
              <a:latin typeface="Verdana" panose="020B0604030504040204" pitchFamily="34" charset="0"/>
              <a:ea typeface="Verdana" panose="020B0604030504040204" pitchFamily="34" charset="0"/>
            </a:rPr>
            <a:t> Revenue and Customs GST collected 2001 to 2022</a:t>
          </a:r>
        </a:p>
        <a:p>
          <a:endParaRPr lang="en-NZ" sz="1100" b="1" baseline="0">
            <a:latin typeface="Verdana" panose="020B0604030504040204" pitchFamily="34" charset="0"/>
            <a:ea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NZ" sz="1000">
              <a:solidFill>
                <a:schemeClr val="dk1"/>
              </a:solidFill>
              <a:effectLst/>
              <a:latin typeface="Verdana" panose="020B0604030504040204" pitchFamily="34" charset="0"/>
              <a:ea typeface="Verdana" panose="020B0604030504040204" pitchFamily="34" charset="0"/>
              <a:cs typeface="+mn-cs"/>
            </a:rPr>
            <a:t>The accompanying tables and graphs include taxes and duties collected by Inland Revenue and Customs GST.</a:t>
          </a:r>
        </a:p>
        <a:p>
          <a:pPr marL="0" marR="0" lvl="0" indent="0" defTabSz="914400" eaLnBrk="1" fontAlgn="auto" latinLnBrk="0" hangingPunct="1">
            <a:lnSpc>
              <a:spcPct val="100000"/>
            </a:lnSpc>
            <a:spcBef>
              <a:spcPts val="0"/>
            </a:spcBef>
            <a:spcAft>
              <a:spcPts val="0"/>
            </a:spcAft>
            <a:buClrTx/>
            <a:buSzTx/>
            <a:buFontTx/>
            <a:buNone/>
            <a:tabLst/>
            <a:defRPr/>
          </a:pPr>
          <a:endParaRPr lang="en-NZ" sz="1000">
            <a:solidFill>
              <a:schemeClr val="dk1"/>
            </a:solidFill>
            <a:effectLst/>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sz="1000" i="1" u="sng">
              <a:solidFill>
                <a:schemeClr val="dk1"/>
              </a:solidFill>
              <a:effectLst/>
              <a:latin typeface="Verdana" panose="020B0604030504040204" pitchFamily="34" charset="0"/>
              <a:ea typeface="Verdana" panose="020B0604030504040204" pitchFamily="34" charset="0"/>
              <a:cs typeface="+mn-cs"/>
            </a:rPr>
            <a:t>Notes</a:t>
          </a:r>
          <a:r>
            <a:rPr lang="en-NZ" sz="1000" i="1" u="sng" baseline="0">
              <a:solidFill>
                <a:schemeClr val="dk1"/>
              </a:solidFill>
              <a:effectLst/>
              <a:latin typeface="Verdana" panose="020B0604030504040204" pitchFamily="34" charset="0"/>
              <a:ea typeface="Verdana" panose="020B0604030504040204" pitchFamily="34" charset="0"/>
              <a:cs typeface="+mn-cs"/>
            </a:rPr>
            <a:t> for the table and graphs</a:t>
          </a:r>
        </a:p>
        <a:p>
          <a:pPr lvl="0" fontAlgn="base"/>
          <a:r>
            <a:rPr lang="en-NZ" sz="1000">
              <a:solidFill>
                <a:schemeClr val="dk1"/>
              </a:solidFill>
              <a:effectLst/>
              <a:latin typeface="Verdana" panose="020B0604030504040204" pitchFamily="34" charset="0"/>
              <a:ea typeface="Verdana" panose="020B0604030504040204" pitchFamily="34" charset="0"/>
              <a:cs typeface="+mn-cs"/>
            </a:rPr>
            <a:t>Measurement of Inland Revenue tax revenue is on an accrual basis. Figures are unconsolidated, including the tax of government-owned entities.  Changes to accounting policies have affected the published statistics as follows:</a:t>
          </a:r>
        </a:p>
        <a:p>
          <a:pPr lvl="1" fontAlgn="base"/>
          <a:r>
            <a:rPr lang="en-NZ" sz="1000">
              <a:solidFill>
                <a:schemeClr val="dk1"/>
              </a:solidFill>
              <a:effectLst/>
              <a:latin typeface="Verdana" panose="020B0604030504040204" pitchFamily="34" charset="0"/>
              <a:ea typeface="Verdana" panose="020B0604030504040204" pitchFamily="34" charset="0"/>
              <a:cs typeface="+mn-cs"/>
            </a:rPr>
            <a:t>-</a:t>
          </a:r>
          <a:r>
            <a:rPr lang="en-NZ" sz="1000" baseline="0">
              <a:solidFill>
                <a:schemeClr val="dk1"/>
              </a:solidFill>
              <a:effectLst/>
              <a:latin typeface="Verdana" panose="020B0604030504040204" pitchFamily="34" charset="0"/>
              <a:ea typeface="Verdana" panose="020B0604030504040204" pitchFamily="34" charset="0"/>
              <a:cs typeface="+mn-cs"/>
            </a:rPr>
            <a:t> </a:t>
          </a:r>
          <a:r>
            <a:rPr lang="en-NZ" sz="1000">
              <a:solidFill>
                <a:schemeClr val="dk1"/>
              </a:solidFill>
              <a:effectLst/>
              <a:latin typeface="Verdana" panose="020B0604030504040204" pitchFamily="34" charset="0"/>
              <a:ea typeface="Verdana" panose="020B0604030504040204" pitchFamily="34" charset="0"/>
              <a:cs typeface="+mn-cs"/>
            </a:rPr>
            <a:t>Provisional tax estimation is included in company tax and other personal tax revenue in the June 2006 and subsequent years. Before June 2006, provisional tax was not estimated at the time the income was earned but was instead recognised at the due date. The accounting change had the effect of a bring-forward of some tax revenue into 2006.</a:t>
          </a:r>
        </a:p>
        <a:p>
          <a:pPr lvl="1" fontAlgn="base"/>
          <a:r>
            <a:rPr lang="en-NZ" sz="1000">
              <a:solidFill>
                <a:schemeClr val="dk1"/>
              </a:solidFill>
              <a:effectLst/>
              <a:latin typeface="Verdana" panose="020B0604030504040204" pitchFamily="34" charset="0"/>
              <a:ea typeface="Verdana" panose="020B0604030504040204" pitchFamily="34" charset="0"/>
              <a:cs typeface="+mn-cs"/>
            </a:rPr>
            <a:t>- Bad debt write-offs have been reported separately as an expense and are no longer netted against tax revenue from the June 2008 year onwards.</a:t>
          </a:r>
        </a:p>
        <a:p>
          <a:pPr fontAlgn="base"/>
          <a:r>
            <a:rPr lang="en-NZ" sz="1000">
              <a:solidFill>
                <a:schemeClr val="dk1"/>
              </a:solidFill>
              <a:effectLst/>
              <a:latin typeface="Verdana" panose="020B0604030504040204" pitchFamily="34" charset="0"/>
              <a:ea typeface="Verdana" panose="020B0604030504040204" pitchFamily="34" charset="0"/>
              <a:cs typeface="+mn-cs"/>
            </a:rPr>
            <a:t> </a:t>
          </a:r>
        </a:p>
        <a:p>
          <a:pPr lvl="0" fontAlgn="base"/>
          <a:r>
            <a:rPr lang="en-NZ" sz="1000">
              <a:solidFill>
                <a:schemeClr val="dk1"/>
              </a:solidFill>
              <a:effectLst/>
              <a:latin typeface="Verdana" panose="020B0604030504040204" pitchFamily="34" charset="0"/>
              <a:ea typeface="Verdana" panose="020B0604030504040204" pitchFamily="34" charset="0"/>
              <a:cs typeface="+mn-cs"/>
            </a:rPr>
            <a:t>Source deductions includes pay as you earn (PAYE) income tax paid through employers, and ESCT (employer superannuation contributions tax).</a:t>
          </a:r>
          <a:br>
            <a:rPr lang="en-NZ" sz="1000">
              <a:solidFill>
                <a:schemeClr val="dk1"/>
              </a:solidFill>
              <a:effectLst/>
              <a:latin typeface="Verdana" panose="020B0604030504040204" pitchFamily="34" charset="0"/>
              <a:ea typeface="Verdana" panose="020B0604030504040204" pitchFamily="34" charset="0"/>
              <a:cs typeface="+mn-cs"/>
            </a:rPr>
          </a:br>
          <a:endParaRPr lang="en-NZ" sz="1000">
            <a:solidFill>
              <a:schemeClr val="dk1"/>
            </a:solidFill>
            <a:effectLst/>
            <a:latin typeface="Verdana" panose="020B0604030504040204" pitchFamily="34" charset="0"/>
            <a:ea typeface="Verdana" panose="020B0604030504040204" pitchFamily="34" charset="0"/>
            <a:cs typeface="+mn-cs"/>
          </a:endParaRPr>
        </a:p>
        <a:p>
          <a:pPr lvl="0" fontAlgn="base"/>
          <a:r>
            <a:rPr lang="en-NZ" sz="1000">
              <a:solidFill>
                <a:schemeClr val="dk1"/>
              </a:solidFill>
              <a:effectLst/>
              <a:latin typeface="Verdana" panose="020B0604030504040204" pitchFamily="34" charset="0"/>
              <a:ea typeface="Verdana" panose="020B0604030504040204" pitchFamily="34" charset="0"/>
              <a:cs typeface="+mn-cs"/>
            </a:rPr>
            <a:t>Other persons includes income tax paid directly to Inland Revenue by individuals, Māori authorities and trusts, net of refunds such as refunds of PAYE after year end return filing. It does not include tax withheld by other entities via PAYE or resident’s withholding tax (RWT) on interest and dividends.   </a:t>
          </a:r>
        </a:p>
        <a:p>
          <a:pPr fontAlgn="base"/>
          <a:r>
            <a:rPr lang="en-NZ" sz="1000">
              <a:solidFill>
                <a:schemeClr val="dk1"/>
              </a:solidFill>
              <a:effectLst/>
              <a:latin typeface="Verdana" panose="020B0604030504040204" pitchFamily="34" charset="0"/>
              <a:ea typeface="Verdana" panose="020B0604030504040204" pitchFamily="34" charset="0"/>
              <a:cs typeface="+mn-cs"/>
            </a:rPr>
            <a:t> </a:t>
          </a:r>
        </a:p>
        <a:p>
          <a:pPr lvl="0" fontAlgn="base"/>
          <a:r>
            <a:rPr lang="en-NZ" sz="1000">
              <a:solidFill>
                <a:schemeClr val="dk1"/>
              </a:solidFill>
              <a:effectLst/>
              <a:latin typeface="Verdana" panose="020B0604030504040204" pitchFamily="34" charset="0"/>
              <a:ea typeface="Verdana" panose="020B0604030504040204" pitchFamily="34" charset="0"/>
              <a:cs typeface="+mn-cs"/>
            </a:rPr>
            <a:t>Company tax includes income tax paid directly to Inland Revenue by companies, unit trusts, superannuation funds, PIEs, and clubs and societies, net of refunds.</a:t>
          </a:r>
        </a:p>
        <a:p>
          <a:r>
            <a:rPr lang="en-NZ" sz="1000">
              <a:solidFill>
                <a:schemeClr val="dk1"/>
              </a:solidFill>
              <a:effectLst/>
              <a:latin typeface="Verdana" panose="020B0604030504040204" pitchFamily="34" charset="0"/>
              <a:ea typeface="Verdana" panose="020B0604030504040204" pitchFamily="34" charset="0"/>
              <a:cs typeface="+mn-cs"/>
            </a:rPr>
            <a:t> </a:t>
          </a:r>
        </a:p>
        <a:p>
          <a:pPr lvl="0" fontAlgn="base"/>
          <a:r>
            <a:rPr lang="en-NZ" sz="1000">
              <a:solidFill>
                <a:schemeClr val="dk1"/>
              </a:solidFill>
              <a:effectLst/>
              <a:latin typeface="Verdana" panose="020B0604030504040204" pitchFamily="34" charset="0"/>
              <a:ea typeface="Verdana" panose="020B0604030504040204" pitchFamily="34" charset="0"/>
              <a:cs typeface="+mn-cs"/>
            </a:rPr>
            <a:t>GST collected by the New Zealand Customs service has been included to give more complete information on GST. Customs GST can result in refunds from Inland Revenue.</a:t>
          </a:r>
        </a:p>
        <a:p>
          <a:pPr lvl="0" fontAlgn="base"/>
          <a:endParaRPr lang="en-NZ"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40</xdr:row>
      <xdr:rowOff>15478</xdr:rowOff>
    </xdr:from>
    <xdr:to>
      <xdr:col>13</xdr:col>
      <xdr:colOff>673894</xdr:colOff>
      <xdr:row>72</xdr:row>
      <xdr:rowOff>0</xdr:rowOff>
    </xdr:to>
    <xdr:graphicFrame macro="">
      <xdr:nvGraphicFramePr>
        <xdr:cNvPr id="2" name="Chart 2">
          <a:extLst>
            <a:ext uri="{FF2B5EF4-FFF2-40B4-BE49-F238E27FC236}">
              <a16:creationId xmlns:a16="http://schemas.microsoft.com/office/drawing/2014/main" id="{D4C58FA4-46D2-4B1A-9D57-A5787465A6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72</xdr:row>
      <xdr:rowOff>9525</xdr:rowOff>
    </xdr:from>
    <xdr:to>
      <xdr:col>13</xdr:col>
      <xdr:colOff>571500</xdr:colOff>
      <xdr:row>80</xdr:row>
      <xdr:rowOff>0</xdr:rowOff>
    </xdr:to>
    <xdr:sp macro="" textlink="">
      <xdr:nvSpPr>
        <xdr:cNvPr id="3" name="TextBox 2">
          <a:extLst>
            <a:ext uri="{FF2B5EF4-FFF2-40B4-BE49-F238E27FC236}">
              <a16:creationId xmlns:a16="http://schemas.microsoft.com/office/drawing/2014/main" id="{E70FEE28-76BF-46CF-B273-5C9B46A83BEB}"/>
            </a:ext>
          </a:extLst>
        </xdr:cNvPr>
        <xdr:cNvSpPr txBox="1"/>
      </xdr:nvSpPr>
      <xdr:spPr>
        <a:xfrm>
          <a:off x="0" y="11668125"/>
          <a:ext cx="9486900" cy="1285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NZ" sz="1000">
              <a:solidFill>
                <a:schemeClr val="dk1"/>
              </a:solidFill>
              <a:effectLst/>
              <a:latin typeface="Verdana" panose="020B0604030504040204" pitchFamily="34" charset="0"/>
              <a:ea typeface="Verdana" panose="020B0604030504040204" pitchFamily="34" charset="0"/>
              <a:cs typeface="+mn-cs"/>
            </a:rPr>
            <a:t>This graph has four lines showing the relative shares of components of Net Inland Revenue taxes and Customs GST from June 2001 to June 2022. Because these are relative shares, they all add to 100%. The graphed components are taxes on companies, taxes on individuals, GST, and duties and other revenue streams.</a:t>
          </a:r>
        </a:p>
        <a:p>
          <a:pPr fontAlgn="base"/>
          <a:r>
            <a:rPr lang="en-NZ" sz="1000">
              <a:solidFill>
                <a:schemeClr val="dk1"/>
              </a:solidFill>
              <a:effectLst/>
              <a:latin typeface="Verdana" panose="020B0604030504040204" pitchFamily="34" charset="0"/>
              <a:ea typeface="Verdana" panose="020B0604030504040204" pitchFamily="34" charset="0"/>
              <a:cs typeface="+mn-cs"/>
            </a:rPr>
            <a:t> </a:t>
          </a:r>
        </a:p>
        <a:p>
          <a:pPr fontAlgn="base"/>
          <a:r>
            <a:rPr lang="en-NZ" sz="1000">
              <a:solidFill>
                <a:schemeClr val="dk1"/>
              </a:solidFill>
              <a:effectLst/>
              <a:latin typeface="Verdana" panose="020B0604030504040204" pitchFamily="34" charset="0"/>
              <a:ea typeface="Verdana" panose="020B0604030504040204" pitchFamily="34" charset="0"/>
              <a:cs typeface="+mn-cs"/>
            </a:rPr>
            <a:t>On 1 October 2010, the rate of GST was increased from 12.5% to 15% and the tax rates on personal incomes and companies were reduced. The company income tax rate was also reduced in the 2009 tax year. The combined effect of these changes was to increase the overall proportion of taxes collected as GST while reducing the taxes collected from individuals and companies.</a:t>
          </a:r>
        </a:p>
      </xdr:txBody>
    </xdr:sp>
    <xdr:clientData/>
  </xdr:twoCellAnchor>
  <xdr:twoCellAnchor>
    <xdr:from>
      <xdr:col>0</xdr:col>
      <xdr:colOff>33337</xdr:colOff>
      <xdr:row>0</xdr:row>
      <xdr:rowOff>28575</xdr:rowOff>
    </xdr:from>
    <xdr:to>
      <xdr:col>13</xdr:col>
      <xdr:colOff>666750</xdr:colOff>
      <xdr:row>32</xdr:row>
      <xdr:rowOff>28575</xdr:rowOff>
    </xdr:to>
    <xdr:graphicFrame macro="">
      <xdr:nvGraphicFramePr>
        <xdr:cNvPr id="4" name="Chart 1">
          <a:extLst>
            <a:ext uri="{FF2B5EF4-FFF2-40B4-BE49-F238E27FC236}">
              <a16:creationId xmlns:a16="http://schemas.microsoft.com/office/drawing/2014/main" id="{9A337C3E-D0BD-430A-AA5C-F89E9BF19A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32</xdr:row>
      <xdr:rowOff>28575</xdr:rowOff>
    </xdr:from>
    <xdr:to>
      <xdr:col>14</xdr:col>
      <xdr:colOff>0</xdr:colOff>
      <xdr:row>39</xdr:row>
      <xdr:rowOff>104775</xdr:rowOff>
    </xdr:to>
    <xdr:sp macro="" textlink="">
      <xdr:nvSpPr>
        <xdr:cNvPr id="5" name="TextBox 4">
          <a:extLst>
            <a:ext uri="{FF2B5EF4-FFF2-40B4-BE49-F238E27FC236}">
              <a16:creationId xmlns:a16="http://schemas.microsoft.com/office/drawing/2014/main" id="{5B37C713-9C08-4014-9077-73464BE6F058}"/>
            </a:ext>
          </a:extLst>
        </xdr:cNvPr>
        <xdr:cNvSpPr txBox="1"/>
      </xdr:nvSpPr>
      <xdr:spPr>
        <a:xfrm>
          <a:off x="28575" y="5210175"/>
          <a:ext cx="9572625" cy="1209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NZ" sz="1000">
              <a:solidFill>
                <a:schemeClr val="dk1"/>
              </a:solidFill>
              <a:effectLst/>
              <a:latin typeface="Verdana" panose="020B0604030504040204" pitchFamily="34" charset="0"/>
              <a:ea typeface="Verdana" panose="020B0604030504040204" pitchFamily="34" charset="0"/>
              <a:cs typeface="+mn-cs"/>
            </a:rPr>
            <a:t>Over this period, total Inland Revenue collected revenues and Customs GST has grown by 232% from $34.0 billion in the year to June 2001 to $113.0 billion in the year to June 2022, inline with the percentage growth in Nominal GDP. Growth has occurred in:</a:t>
          </a:r>
          <a:br>
            <a:rPr lang="en-NZ" sz="1000">
              <a:solidFill>
                <a:schemeClr val="dk1"/>
              </a:solidFill>
              <a:effectLst/>
              <a:latin typeface="Verdana" panose="020B0604030504040204" pitchFamily="34" charset="0"/>
              <a:ea typeface="Verdana" panose="020B0604030504040204" pitchFamily="34" charset="0"/>
              <a:cs typeface="+mn-cs"/>
            </a:rPr>
          </a:br>
          <a:endParaRPr lang="en-NZ" sz="1000">
            <a:effectLst/>
            <a:latin typeface="Verdana" panose="020B0604030504040204" pitchFamily="34" charset="0"/>
            <a:ea typeface="Verdana" panose="020B0604030504040204" pitchFamily="34" charset="0"/>
          </a:endParaRPr>
        </a:p>
        <a:p>
          <a:pPr fontAlgn="base"/>
          <a:r>
            <a:rPr lang="en-NZ" sz="1000">
              <a:solidFill>
                <a:schemeClr val="dk1"/>
              </a:solidFill>
              <a:effectLst/>
              <a:latin typeface="Verdana" panose="020B0604030504040204" pitchFamily="34" charset="0"/>
              <a:ea typeface="Verdana" panose="020B0604030504040204" pitchFamily="34" charset="0"/>
              <a:cs typeface="+mn-cs"/>
            </a:rPr>
            <a:t>- Net Inland Revenue and Customs GST up 275% from $9.9</a:t>
          </a:r>
          <a:r>
            <a:rPr lang="en-NZ" sz="1000" baseline="0">
              <a:solidFill>
                <a:schemeClr val="dk1"/>
              </a:solidFill>
              <a:effectLst/>
              <a:latin typeface="Verdana" panose="020B0604030504040204" pitchFamily="34" charset="0"/>
              <a:ea typeface="Verdana" panose="020B0604030504040204" pitchFamily="34" charset="0"/>
              <a:cs typeface="+mn-cs"/>
            </a:rPr>
            <a:t> b</a:t>
          </a:r>
          <a:r>
            <a:rPr lang="en-NZ" sz="1000">
              <a:solidFill>
                <a:schemeClr val="dk1"/>
              </a:solidFill>
              <a:effectLst/>
              <a:latin typeface="Verdana" panose="020B0604030504040204" pitchFamily="34" charset="0"/>
              <a:ea typeface="Verdana" panose="020B0604030504040204" pitchFamily="34" charset="0"/>
              <a:cs typeface="+mn-cs"/>
            </a:rPr>
            <a:t>illion in the year to June 2001 to $37.1 billion in the year to June 2022.</a:t>
          </a:r>
          <a:endParaRPr lang="en-NZ" sz="1000">
            <a:effectLst/>
            <a:latin typeface="Verdana" panose="020B0604030504040204" pitchFamily="34" charset="0"/>
            <a:ea typeface="Verdana" panose="020B0604030504040204" pitchFamily="34" charset="0"/>
          </a:endParaRPr>
        </a:p>
        <a:p>
          <a:pPr fontAlgn="base"/>
          <a:r>
            <a:rPr lang="en-NZ" sz="1000">
              <a:solidFill>
                <a:schemeClr val="dk1"/>
              </a:solidFill>
              <a:effectLst/>
              <a:latin typeface="Verdana" panose="020B0604030504040204" pitchFamily="34" charset="0"/>
              <a:ea typeface="Verdana" panose="020B0604030504040204" pitchFamily="34" charset="0"/>
              <a:cs typeface="+mn-cs"/>
            </a:rPr>
            <a:t>- Taxes on companies up 274% from $5.7 billion in the year to June 2001 to $21.5 billion in the year to June 2022.</a:t>
          </a:r>
          <a:endParaRPr lang="en-NZ" sz="1000">
            <a:effectLst/>
            <a:latin typeface="Verdana" panose="020B0604030504040204" pitchFamily="34" charset="0"/>
            <a:ea typeface="Verdana" panose="020B0604030504040204" pitchFamily="34" charset="0"/>
          </a:endParaRPr>
        </a:p>
        <a:p>
          <a:pPr fontAlgn="base"/>
          <a:r>
            <a:rPr lang="en-NZ" sz="1000">
              <a:solidFill>
                <a:schemeClr val="dk1"/>
              </a:solidFill>
              <a:effectLst/>
              <a:latin typeface="Verdana" panose="020B0604030504040204" pitchFamily="34" charset="0"/>
              <a:ea typeface="Verdana" panose="020B0604030504040204" pitchFamily="34" charset="0"/>
              <a:cs typeface="+mn-cs"/>
            </a:rPr>
            <a:t>- Taxes on individuals up 198% from $18.1 billion in the year to June 2001 to $54.1 billion in the year to June 2022.</a:t>
          </a:r>
          <a:endParaRPr lang="en-NZ" sz="1000">
            <a:effectLst/>
            <a:latin typeface="Verdana" panose="020B0604030504040204" pitchFamily="34" charset="0"/>
            <a:ea typeface="Verdana" panose="020B0604030504040204" pitchFamily="34" charset="0"/>
          </a:endParaRPr>
        </a:p>
        <a:p>
          <a:pPr fontAlgn="base"/>
          <a:r>
            <a:rPr lang="en-NZ" sz="1000">
              <a:solidFill>
                <a:schemeClr val="dk1"/>
              </a:solidFill>
              <a:effectLst/>
              <a:latin typeface="Verdana" panose="020B0604030504040204" pitchFamily="34" charset="0"/>
              <a:ea typeface="Verdana" panose="020B0604030504040204" pitchFamily="34" charset="0"/>
              <a:cs typeface="+mn-cs"/>
            </a:rPr>
            <a:t>- Duties and other revenue up 38% from $0.3 billion in the year to June 2001 to $0.4 billion in the year to June 2022.</a:t>
          </a:r>
          <a:endParaRPr lang="en-NZ" sz="1000">
            <a:effectLst/>
            <a:latin typeface="Verdana" panose="020B0604030504040204" pitchFamily="34" charset="0"/>
            <a:ea typeface="Verdana" panose="020B0604030504040204" pitchFamily="34" charset="0"/>
          </a:endParaRPr>
        </a:p>
        <a:p>
          <a:endParaRPr lang="en-NZ"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38D16-BCD3-4431-9667-2898F170AC3B}">
  <dimension ref="A1"/>
  <sheetViews>
    <sheetView workbookViewId="0">
      <selection activeCell="P27" sqref="P27"/>
    </sheetView>
  </sheetViews>
  <sheetFormatPr defaultRowHeight="12.75" x14ac:dyDescent="0.2"/>
  <sheetData/>
  <pageMargins left="0.7" right="0.7" top="0.75" bottom="0.75" header="0.3" footer="0.3"/>
  <pageSetup paperSize="9" orientation="portrait" r:id="rId1"/>
  <headerFooter>
    <oddHeader>&amp;C&amp;"Verdana"&amp;8&amp;K000000[UNCLASSIFIED]&amp;1#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3"/>
  <sheetViews>
    <sheetView zoomScaleNormal="100" workbookViewId="0">
      <selection activeCell="B2" sqref="B2"/>
    </sheetView>
  </sheetViews>
  <sheetFormatPr defaultRowHeight="12.75" x14ac:dyDescent="0.2"/>
  <cols>
    <col min="1" max="1" width="39.25" style="1" customWidth="1"/>
    <col min="2" max="2" width="10.125" style="1" bestFit="1" customWidth="1"/>
    <col min="3" max="3" width="11" style="1" customWidth="1"/>
    <col min="4" max="4" width="10.375" style="1" customWidth="1"/>
    <col min="5" max="17" width="10.125" style="1" bestFit="1" customWidth="1"/>
    <col min="18" max="18" width="11.375" style="1" customWidth="1"/>
    <col min="19" max="16384" width="9" style="1"/>
  </cols>
  <sheetData>
    <row r="1" spans="1:24" ht="15" x14ac:dyDescent="0.2">
      <c r="A1" s="7" t="s">
        <v>22</v>
      </c>
    </row>
    <row r="2" spans="1:24" x14ac:dyDescent="0.2">
      <c r="O2" s="2"/>
      <c r="P2" s="2"/>
      <c r="Q2" s="2"/>
      <c r="R2" s="2"/>
    </row>
    <row r="3" spans="1:24" x14ac:dyDescent="0.2">
      <c r="A3" s="19" t="s">
        <v>19</v>
      </c>
      <c r="B3" s="20">
        <v>37072</v>
      </c>
      <c r="C3" s="20">
        <v>37437</v>
      </c>
      <c r="D3" s="20">
        <v>37802</v>
      </c>
      <c r="E3" s="20">
        <v>38168</v>
      </c>
      <c r="F3" s="20">
        <v>38533</v>
      </c>
      <c r="G3" s="20">
        <v>38898</v>
      </c>
      <c r="H3" s="20">
        <v>39263</v>
      </c>
      <c r="I3" s="20">
        <v>39629</v>
      </c>
      <c r="J3" s="20">
        <v>39994</v>
      </c>
      <c r="K3" s="20">
        <v>40359</v>
      </c>
      <c r="L3" s="20">
        <v>40724</v>
      </c>
      <c r="M3" s="20">
        <v>41090</v>
      </c>
      <c r="N3" s="20">
        <v>41455</v>
      </c>
      <c r="O3" s="20">
        <v>41820</v>
      </c>
      <c r="P3" s="20">
        <v>42185</v>
      </c>
      <c r="Q3" s="20">
        <v>42551</v>
      </c>
      <c r="R3" s="20">
        <v>42916</v>
      </c>
      <c r="S3" s="20">
        <v>43252</v>
      </c>
      <c r="T3" s="20">
        <v>43617</v>
      </c>
      <c r="U3" s="20">
        <v>43983</v>
      </c>
      <c r="V3" s="20">
        <v>44348</v>
      </c>
      <c r="W3" s="21">
        <v>44713</v>
      </c>
    </row>
    <row r="4" spans="1:24" x14ac:dyDescent="0.2">
      <c r="A4" s="9" t="s">
        <v>18</v>
      </c>
      <c r="B4" s="3">
        <v>5787.366</v>
      </c>
      <c r="C4" s="3">
        <v>6520.7560000000003</v>
      </c>
      <c r="D4" s="3">
        <v>7393.9470000000001</v>
      </c>
      <c r="E4" s="3">
        <v>8467.9249999999993</v>
      </c>
      <c r="F4" s="3">
        <v>8838.6389999999992</v>
      </c>
      <c r="G4" s="3">
        <v>9054.3819999999996</v>
      </c>
      <c r="H4" s="3">
        <v>9714.4560000000001</v>
      </c>
      <c r="I4" s="3">
        <v>9487.6180000000004</v>
      </c>
      <c r="J4" s="3">
        <v>10050.995999999999</v>
      </c>
      <c r="K4" s="4">
        <v>11478.272999999999</v>
      </c>
      <c r="L4" s="4">
        <v>12575.3</v>
      </c>
      <c r="M4" s="4">
        <v>13119.5</v>
      </c>
      <c r="N4" s="4">
        <v>14008.385</v>
      </c>
      <c r="O4" s="3">
        <v>14559.7</v>
      </c>
      <c r="P4" s="4">
        <v>15612</v>
      </c>
      <c r="Q4" s="4">
        <v>16440.418000000001</v>
      </c>
      <c r="R4" s="4">
        <v>17899.232</v>
      </c>
      <c r="S4" s="4">
        <v>18688.400000000001</v>
      </c>
      <c r="T4" s="4">
        <v>19393.103999999999</v>
      </c>
      <c r="U4" s="4">
        <v>20630.886999999999</v>
      </c>
      <c r="V4" s="10">
        <v>26016.165000000001</v>
      </c>
      <c r="W4" s="11">
        <v>24690.561000000002</v>
      </c>
    </row>
    <row r="5" spans="1:24" x14ac:dyDescent="0.2">
      <c r="A5" s="32" t="s">
        <v>12</v>
      </c>
      <c r="B5" s="33">
        <v>4099</v>
      </c>
      <c r="C5" s="33">
        <v>4124</v>
      </c>
      <c r="D5" s="33">
        <v>4132</v>
      </c>
      <c r="E5" s="33">
        <v>4308</v>
      </c>
      <c r="F5" s="33">
        <v>4592</v>
      </c>
      <c r="G5" s="33">
        <v>5079</v>
      </c>
      <c r="H5" s="33">
        <v>5391</v>
      </c>
      <c r="I5" s="33">
        <v>5812</v>
      </c>
      <c r="J5" s="33">
        <v>6056</v>
      </c>
      <c r="K5" s="34">
        <v>5249</v>
      </c>
      <c r="L5" s="34">
        <v>6886.143</v>
      </c>
      <c r="M5" s="34">
        <v>7526.6540000000005</v>
      </c>
      <c r="N5" s="34">
        <v>7347.7969999999996</v>
      </c>
      <c r="O5" s="33">
        <v>7856.875</v>
      </c>
      <c r="P5" s="34">
        <v>8065.6239999999998</v>
      </c>
      <c r="Q5" s="34">
        <v>8461.1280000000006</v>
      </c>
      <c r="R5" s="34">
        <v>8491.5139999999992</v>
      </c>
      <c r="S5" s="34">
        <v>9420.4879999999994</v>
      </c>
      <c r="T5" s="34">
        <v>10257.607</v>
      </c>
      <c r="U5" s="34">
        <v>9767.7289999999994</v>
      </c>
      <c r="V5" s="34">
        <v>9611.5259999999998</v>
      </c>
      <c r="W5" s="35">
        <v>12403.116</v>
      </c>
    </row>
    <row r="6" spans="1:24" x14ac:dyDescent="0.2">
      <c r="A6" s="9" t="s">
        <v>13</v>
      </c>
      <c r="B6" s="3">
        <f>B4+B5</f>
        <v>9886.366</v>
      </c>
      <c r="C6" s="3">
        <f t="shared" ref="C6:W6" si="0">C4+C5</f>
        <v>10644.756000000001</v>
      </c>
      <c r="D6" s="3">
        <f t="shared" si="0"/>
        <v>11525.947</v>
      </c>
      <c r="E6" s="3">
        <f t="shared" si="0"/>
        <v>12775.924999999999</v>
      </c>
      <c r="F6" s="3">
        <f t="shared" si="0"/>
        <v>13430.638999999999</v>
      </c>
      <c r="G6" s="3">
        <f t="shared" si="0"/>
        <v>14133.382</v>
      </c>
      <c r="H6" s="3">
        <f t="shared" si="0"/>
        <v>15105.456</v>
      </c>
      <c r="I6" s="3">
        <f t="shared" si="0"/>
        <v>15299.618</v>
      </c>
      <c r="J6" s="3">
        <f t="shared" si="0"/>
        <v>16106.995999999999</v>
      </c>
      <c r="K6" s="3">
        <f t="shared" si="0"/>
        <v>16727.273000000001</v>
      </c>
      <c r="L6" s="3">
        <f t="shared" si="0"/>
        <v>19461.442999999999</v>
      </c>
      <c r="M6" s="3">
        <f t="shared" si="0"/>
        <v>20646.154000000002</v>
      </c>
      <c r="N6" s="3">
        <f t="shared" si="0"/>
        <v>21356.182000000001</v>
      </c>
      <c r="O6" s="3">
        <f t="shared" si="0"/>
        <v>22416.575000000001</v>
      </c>
      <c r="P6" s="3">
        <f t="shared" si="0"/>
        <v>23677.624</v>
      </c>
      <c r="Q6" s="3">
        <f t="shared" si="0"/>
        <v>24901.546000000002</v>
      </c>
      <c r="R6" s="3">
        <f t="shared" si="0"/>
        <v>26390.745999999999</v>
      </c>
      <c r="S6" s="3">
        <f t="shared" si="0"/>
        <v>28108.887999999999</v>
      </c>
      <c r="T6" s="3">
        <f t="shared" si="0"/>
        <v>29650.710999999999</v>
      </c>
      <c r="U6" s="3">
        <f t="shared" si="0"/>
        <v>30398.615999999998</v>
      </c>
      <c r="V6" s="3">
        <f t="shared" si="0"/>
        <v>35627.690999999999</v>
      </c>
      <c r="W6" s="13">
        <f t="shared" si="0"/>
        <v>37093.677000000003</v>
      </c>
      <c r="X6" s="6"/>
    </row>
    <row r="7" spans="1:24" x14ac:dyDescent="0.2">
      <c r="A7" s="9"/>
      <c r="B7" s="8"/>
      <c r="C7" s="8"/>
      <c r="D7" s="8"/>
      <c r="E7" s="8"/>
      <c r="F7" s="8"/>
      <c r="G7" s="8"/>
      <c r="H7" s="8"/>
      <c r="I7" s="8"/>
      <c r="J7" s="8"/>
      <c r="K7" s="8"/>
      <c r="L7" s="8"/>
      <c r="M7" s="8"/>
      <c r="N7" s="8"/>
      <c r="O7" s="8"/>
      <c r="P7" s="8"/>
      <c r="Q7" s="8"/>
      <c r="R7" s="8"/>
      <c r="S7" s="8"/>
      <c r="T7" s="8"/>
      <c r="U7" s="8"/>
      <c r="V7" s="8"/>
      <c r="W7" s="14"/>
    </row>
    <row r="8" spans="1:24" x14ac:dyDescent="0.2">
      <c r="A8" s="9" t="s">
        <v>4</v>
      </c>
      <c r="B8" s="3">
        <v>4831.0630000000001</v>
      </c>
      <c r="C8" s="3">
        <v>4587.1899999999996</v>
      </c>
      <c r="D8" s="3">
        <v>5526.4709999999995</v>
      </c>
      <c r="E8" s="3">
        <v>6514.7920000000004</v>
      </c>
      <c r="F8" s="3">
        <v>8114.0159999999996</v>
      </c>
      <c r="G8" s="3">
        <v>9797.491</v>
      </c>
      <c r="H8" s="3">
        <v>9622.3700000000008</v>
      </c>
      <c r="I8" s="3">
        <v>9103.5040000000008</v>
      </c>
      <c r="J8" s="3">
        <v>8294.3109999999997</v>
      </c>
      <c r="K8" s="4">
        <v>6630.79</v>
      </c>
      <c r="L8" s="4">
        <v>7727.65</v>
      </c>
      <c r="M8" s="4">
        <v>8617.2999999999993</v>
      </c>
      <c r="N8" s="4">
        <v>10025.343000000001</v>
      </c>
      <c r="O8" s="3">
        <v>10425</v>
      </c>
      <c r="P8" s="4">
        <v>10384.200000000001</v>
      </c>
      <c r="Q8" s="4">
        <v>11531.855</v>
      </c>
      <c r="R8" s="4">
        <v>13743.382</v>
      </c>
      <c r="S8" s="4">
        <f>13779.2-157</f>
        <v>13622.2</v>
      </c>
      <c r="T8" s="4">
        <f>16067.5-343</f>
        <v>15724.5</v>
      </c>
      <c r="U8" s="4">
        <v>12342.93</v>
      </c>
      <c r="V8" s="4">
        <f>18374.762-343.723</f>
        <v>18031.038999999997</v>
      </c>
      <c r="W8" s="12">
        <f>20492.542-630.245</f>
        <v>19862.297000000002</v>
      </c>
    </row>
    <row r="9" spans="1:24" x14ac:dyDescent="0.2">
      <c r="A9" s="9" t="s">
        <v>5</v>
      </c>
      <c r="B9" s="3">
        <v>71.36</v>
      </c>
      <c r="C9" s="3">
        <v>19.792999999999999</v>
      </c>
      <c r="D9" s="3">
        <v>57.378</v>
      </c>
      <c r="E9" s="3">
        <v>48.984000000000002</v>
      </c>
      <c r="F9" s="3">
        <v>58.896999999999998</v>
      </c>
      <c r="G9" s="3">
        <v>73.516999999999996</v>
      </c>
      <c r="H9" s="3">
        <v>88.775999999999996</v>
      </c>
      <c r="I9" s="3">
        <v>69.495999999999995</v>
      </c>
      <c r="J9" s="3">
        <v>65.137</v>
      </c>
      <c r="K9" s="4">
        <v>130.19999999999999</v>
      </c>
      <c r="L9" s="4">
        <v>194.6</v>
      </c>
      <c r="M9" s="4">
        <v>292.39999999999998</v>
      </c>
      <c r="N9" s="4">
        <v>516.26199999999994</v>
      </c>
      <c r="O9" s="3">
        <v>445.9</v>
      </c>
      <c r="P9" s="4">
        <v>542.5</v>
      </c>
      <c r="Q9" s="4">
        <v>626.21100000000001</v>
      </c>
      <c r="R9" s="4">
        <v>742.53300000000002</v>
      </c>
      <c r="S9" s="4">
        <v>752.8</v>
      </c>
      <c r="T9" s="4">
        <v>838.1</v>
      </c>
      <c r="U9" s="4">
        <v>827.58100000000002</v>
      </c>
      <c r="V9" s="4">
        <v>1519.4749999999999</v>
      </c>
      <c r="W9" s="12">
        <v>1107.8879999999999</v>
      </c>
    </row>
    <row r="10" spans="1:24" x14ac:dyDescent="0.2">
      <c r="A10" s="9" t="s">
        <v>6</v>
      </c>
      <c r="B10" s="3">
        <v>83.05</v>
      </c>
      <c r="C10" s="3">
        <v>140.952</v>
      </c>
      <c r="D10" s="3">
        <v>153.56399999999999</v>
      </c>
      <c r="E10" s="3">
        <v>138.58000000000001</v>
      </c>
      <c r="F10" s="3">
        <v>188.43799999999999</v>
      </c>
      <c r="G10" s="3">
        <v>160.13200000000001</v>
      </c>
      <c r="H10" s="3">
        <v>149.191</v>
      </c>
      <c r="I10" s="3">
        <v>71.120999999999995</v>
      </c>
      <c r="J10" s="3">
        <v>9.5909999999999993</v>
      </c>
      <c r="K10" s="4">
        <v>-2.9159999999999999</v>
      </c>
      <c r="L10" s="4">
        <v>-0.3</v>
      </c>
      <c r="M10" s="4">
        <v>3.9</v>
      </c>
      <c r="N10" s="4">
        <v>1.7569999999999999</v>
      </c>
      <c r="O10" s="3">
        <v>8.1999999999999993</v>
      </c>
      <c r="P10" s="4">
        <v>-3.4</v>
      </c>
      <c r="Q10" s="4">
        <v>-7.6079999999999997</v>
      </c>
      <c r="R10" s="4">
        <v>-9.77</v>
      </c>
      <c r="S10" s="4">
        <v>3.2</v>
      </c>
      <c r="T10" s="4">
        <v>-0.3</v>
      </c>
      <c r="U10" s="4">
        <v>0</v>
      </c>
      <c r="V10" s="4">
        <v>0</v>
      </c>
      <c r="W10" s="12">
        <v>0</v>
      </c>
    </row>
    <row r="11" spans="1:24" x14ac:dyDescent="0.2">
      <c r="A11" s="32" t="s">
        <v>7</v>
      </c>
      <c r="B11" s="33">
        <v>759.70600000000002</v>
      </c>
      <c r="C11" s="33">
        <v>664.46500000000003</v>
      </c>
      <c r="D11" s="33">
        <v>731.72400000000005</v>
      </c>
      <c r="E11" s="33">
        <v>799.90599999999995</v>
      </c>
      <c r="F11" s="33">
        <v>926.72799999999995</v>
      </c>
      <c r="G11" s="33">
        <v>1095.6410000000001</v>
      </c>
      <c r="H11" s="33">
        <v>1189.1379999999999</v>
      </c>
      <c r="I11" s="33">
        <v>1505.633</v>
      </c>
      <c r="J11" s="33">
        <v>1451.471</v>
      </c>
      <c r="K11" s="34">
        <v>883.94</v>
      </c>
      <c r="L11" s="34">
        <v>467.3</v>
      </c>
      <c r="M11" s="34">
        <v>499.8</v>
      </c>
      <c r="N11" s="34">
        <v>420.21899999999999</v>
      </c>
      <c r="O11" s="33">
        <v>427.7</v>
      </c>
      <c r="P11" s="34">
        <v>470.1</v>
      </c>
      <c r="Q11" s="34">
        <v>733.95299999999997</v>
      </c>
      <c r="R11" s="34">
        <v>599.03800000000001</v>
      </c>
      <c r="S11" s="34">
        <v>626.6</v>
      </c>
      <c r="T11" s="34">
        <v>650.4</v>
      </c>
      <c r="U11" s="34">
        <v>570.32500000000005</v>
      </c>
      <c r="V11" s="34">
        <v>472.19200000000001</v>
      </c>
      <c r="W11" s="35">
        <v>515.55700000000002</v>
      </c>
    </row>
    <row r="12" spans="1:24" x14ac:dyDescent="0.2">
      <c r="A12" s="9" t="s">
        <v>15</v>
      </c>
      <c r="B12" s="3">
        <v>5745.1790000000001</v>
      </c>
      <c r="C12" s="3">
        <v>5412.4</v>
      </c>
      <c r="D12" s="3">
        <v>6469.1369999999997</v>
      </c>
      <c r="E12" s="3">
        <v>7502.2619999999997</v>
      </c>
      <c r="F12" s="3">
        <v>9288.0789999999997</v>
      </c>
      <c r="G12" s="3">
        <v>11126.781000000001</v>
      </c>
      <c r="H12" s="3">
        <v>11049.475</v>
      </c>
      <c r="I12" s="3">
        <v>10749.754000000001</v>
      </c>
      <c r="J12" s="3">
        <v>9820.51</v>
      </c>
      <c r="K12" s="4">
        <f t="shared" ref="K12:Q12" si="1">SUM(K8:K11)</f>
        <v>7642.0139999999992</v>
      </c>
      <c r="L12" s="4">
        <f t="shared" si="1"/>
        <v>8389.25</v>
      </c>
      <c r="M12" s="4">
        <f t="shared" si="1"/>
        <v>9413.3999999999978</v>
      </c>
      <c r="N12" s="4">
        <f t="shared" si="1"/>
        <v>10963.581</v>
      </c>
      <c r="O12" s="3">
        <f t="shared" si="1"/>
        <v>11306.800000000001</v>
      </c>
      <c r="P12" s="4">
        <f t="shared" si="1"/>
        <v>11393.400000000001</v>
      </c>
      <c r="Q12" s="4">
        <f t="shared" si="1"/>
        <v>12884.410999999998</v>
      </c>
      <c r="R12" s="4">
        <v>15075.182999999999</v>
      </c>
      <c r="S12" s="4">
        <f>SUM(S8:S11)</f>
        <v>15004.800000000001</v>
      </c>
      <c r="T12" s="4">
        <f>SUM(T8:T11)</f>
        <v>17212.7</v>
      </c>
      <c r="U12" s="4">
        <f>SUM(U8:U11)</f>
        <v>13740.836000000001</v>
      </c>
      <c r="V12" s="4">
        <f t="shared" ref="V12:W12" si="2">SUM(V8:V11)</f>
        <v>20022.705999999995</v>
      </c>
      <c r="W12" s="12">
        <f t="shared" si="2"/>
        <v>21485.742000000002</v>
      </c>
      <c r="X12" s="6"/>
    </row>
    <row r="13" spans="1:24" x14ac:dyDescent="0.2">
      <c r="A13" s="9"/>
      <c r="B13" s="3"/>
      <c r="C13" s="3"/>
      <c r="D13" s="3"/>
      <c r="E13" s="3"/>
      <c r="F13" s="3"/>
      <c r="G13" s="3"/>
      <c r="H13" s="3"/>
      <c r="I13" s="3"/>
      <c r="J13" s="3"/>
      <c r="K13" s="4"/>
      <c r="L13" s="4"/>
      <c r="M13" s="4"/>
      <c r="N13" s="4"/>
      <c r="O13" s="3"/>
      <c r="P13" s="4"/>
      <c r="Q13" s="4" t="s">
        <v>3</v>
      </c>
      <c r="R13" s="4"/>
      <c r="S13" s="4"/>
      <c r="T13" s="4"/>
      <c r="U13" s="4"/>
      <c r="V13" s="4"/>
      <c r="W13" s="12"/>
    </row>
    <row r="14" spans="1:24" ht="25.5" x14ac:dyDescent="0.2">
      <c r="A14" s="15" t="s">
        <v>21</v>
      </c>
      <c r="B14" s="3">
        <v>13703.019</v>
      </c>
      <c r="C14" s="3">
        <v>14599.768</v>
      </c>
      <c r="D14" s="3">
        <v>15933.085999999999</v>
      </c>
      <c r="E14" s="3">
        <v>16908.218000000001</v>
      </c>
      <c r="F14" s="3">
        <v>18323.902999999998</v>
      </c>
      <c r="G14" s="3">
        <v>19936.118999999999</v>
      </c>
      <c r="H14" s="3">
        <v>21372.732</v>
      </c>
      <c r="I14" s="3">
        <v>23768.819</v>
      </c>
      <c r="J14" s="3">
        <v>22966.149000000001</v>
      </c>
      <c r="K14" s="4">
        <v>22134.7</v>
      </c>
      <c r="L14" s="4">
        <v>21243.200000000001</v>
      </c>
      <c r="M14" s="4">
        <v>21632.400000000001</v>
      </c>
      <c r="N14" s="4">
        <v>22767.572</v>
      </c>
      <c r="O14" s="3">
        <v>24203.599999999999</v>
      </c>
      <c r="P14" s="4">
        <v>25777.8</v>
      </c>
      <c r="Q14" s="4">
        <v>27498.646000000001</v>
      </c>
      <c r="R14" s="4">
        <v>29123.85</v>
      </c>
      <c r="S14" s="4">
        <f>29921.8+1295.9</f>
        <v>31217.7</v>
      </c>
      <c r="T14" s="4">
        <f>32022.7+1351.2</f>
        <v>33373.9</v>
      </c>
      <c r="U14" s="4">
        <f>34073.1382+1406.459</f>
        <v>35479.597200000004</v>
      </c>
      <c r="V14" s="4">
        <f>37121.636+1554.424</f>
        <v>38676.06</v>
      </c>
      <c r="W14" s="12">
        <f>41345.926+1799.83</f>
        <v>43145.756000000001</v>
      </c>
    </row>
    <row r="15" spans="1:24" x14ac:dyDescent="0.2">
      <c r="A15" s="9" t="s">
        <v>0</v>
      </c>
      <c r="B15" s="3">
        <v>3081.1370000000002</v>
      </c>
      <c r="C15" s="3">
        <v>3183.163</v>
      </c>
      <c r="D15" s="3">
        <v>3361.395</v>
      </c>
      <c r="E15" s="3">
        <v>3166.9490000000001</v>
      </c>
      <c r="F15" s="3">
        <v>3227.002</v>
      </c>
      <c r="G15" s="3">
        <v>3986.585</v>
      </c>
      <c r="H15" s="3">
        <v>3359.6680000000001</v>
      </c>
      <c r="I15" s="3">
        <v>3601.1</v>
      </c>
      <c r="J15" s="3">
        <v>2772.087</v>
      </c>
      <c r="K15" s="4">
        <v>2155.951</v>
      </c>
      <c r="L15" s="4">
        <v>2111.9</v>
      </c>
      <c r="M15" s="4">
        <v>2495.6</v>
      </c>
      <c r="N15" s="4">
        <v>3566.34</v>
      </c>
      <c r="O15" s="3">
        <v>3731.9</v>
      </c>
      <c r="P15" s="4">
        <v>4253.2</v>
      </c>
      <c r="Q15" s="4">
        <v>4047.3960000000002</v>
      </c>
      <c r="R15" s="4">
        <v>4743.9340000000002</v>
      </c>
      <c r="S15" s="4">
        <f>6819.2-2102.4</f>
        <v>4716.7999999999993</v>
      </c>
      <c r="T15" s="4">
        <f>7663.1-2428.7</f>
        <v>5234.4000000000005</v>
      </c>
      <c r="U15" s="4">
        <f>7190.7-1887.1</f>
        <v>5303.6</v>
      </c>
      <c r="V15" s="4">
        <f>8773.497-1716.22</f>
        <v>7057.2769999999991</v>
      </c>
      <c r="W15" s="12">
        <f>11119.903-1739.457</f>
        <v>9380.4459999999999</v>
      </c>
    </row>
    <row r="16" spans="1:24" x14ac:dyDescent="0.2">
      <c r="A16" s="9" t="s">
        <v>1</v>
      </c>
      <c r="B16" s="3">
        <v>342.36099999999999</v>
      </c>
      <c r="C16" s="3">
        <v>360.721</v>
      </c>
      <c r="D16" s="3">
        <v>374.64</v>
      </c>
      <c r="E16" s="3">
        <v>410.32400000000001</v>
      </c>
      <c r="F16" s="3">
        <v>440.8</v>
      </c>
      <c r="G16" s="3">
        <v>449.82900000000001</v>
      </c>
      <c r="H16" s="3">
        <v>467.71199999999999</v>
      </c>
      <c r="I16" s="3">
        <v>522.22</v>
      </c>
      <c r="J16" s="3">
        <v>500.12</v>
      </c>
      <c r="K16" s="4">
        <v>460.72</v>
      </c>
      <c r="L16" s="4">
        <v>462.3</v>
      </c>
      <c r="M16" s="4">
        <v>461.9</v>
      </c>
      <c r="N16" s="4">
        <v>479.803</v>
      </c>
      <c r="O16" s="3">
        <v>488.5</v>
      </c>
      <c r="P16" s="4">
        <v>514.1</v>
      </c>
      <c r="Q16" s="4">
        <v>502.35599999999999</v>
      </c>
      <c r="R16" s="4">
        <v>524.83799999999997</v>
      </c>
      <c r="S16" s="4">
        <v>558.5</v>
      </c>
      <c r="T16" s="4">
        <v>585.5</v>
      </c>
      <c r="U16" s="4">
        <v>593.33299999999997</v>
      </c>
      <c r="V16" s="4">
        <v>607.94299999999998</v>
      </c>
      <c r="W16" s="12">
        <v>684.42399999999998</v>
      </c>
    </row>
    <row r="17" spans="1:24" x14ac:dyDescent="0.2">
      <c r="A17" s="32" t="s">
        <v>2</v>
      </c>
      <c r="B17" s="33">
        <v>990.39800000000002</v>
      </c>
      <c r="C17" s="33">
        <v>999.75800000000004</v>
      </c>
      <c r="D17" s="33">
        <v>1110.992</v>
      </c>
      <c r="E17" s="33">
        <v>1187.845</v>
      </c>
      <c r="F17" s="33">
        <v>1500.7919999999999</v>
      </c>
      <c r="G17" s="33">
        <v>1878.508</v>
      </c>
      <c r="H17" s="33">
        <v>2226.9290000000001</v>
      </c>
      <c r="I17" s="33">
        <v>2698.7660000000001</v>
      </c>
      <c r="J17" s="33">
        <v>2570.902</v>
      </c>
      <c r="K17" s="34">
        <v>1803.95</v>
      </c>
      <c r="L17" s="34">
        <v>1704.2</v>
      </c>
      <c r="M17" s="34">
        <v>1678.6</v>
      </c>
      <c r="N17" s="34">
        <v>1630.885</v>
      </c>
      <c r="O17" s="33">
        <v>1643.8</v>
      </c>
      <c r="P17" s="34">
        <v>1829.8</v>
      </c>
      <c r="Q17" s="34">
        <v>1666.5640000000001</v>
      </c>
      <c r="R17" s="34">
        <v>1471.6849999999999</v>
      </c>
      <c r="S17" s="34">
        <v>1530.9</v>
      </c>
      <c r="T17" s="34">
        <v>1659.2</v>
      </c>
      <c r="U17" s="34">
        <v>1528.8</v>
      </c>
      <c r="V17" s="34">
        <v>1000.451</v>
      </c>
      <c r="W17" s="35">
        <v>842.18899999999996</v>
      </c>
    </row>
    <row r="18" spans="1:24" x14ac:dyDescent="0.2">
      <c r="A18" s="9" t="s">
        <v>16</v>
      </c>
      <c r="B18" s="3">
        <v>18116.915000000001</v>
      </c>
      <c r="C18" s="3">
        <v>19143.41</v>
      </c>
      <c r="D18" s="3">
        <v>20780.113000000001</v>
      </c>
      <c r="E18" s="3">
        <v>21673.335999999999</v>
      </c>
      <c r="F18" s="3">
        <v>23492.496999999999</v>
      </c>
      <c r="G18" s="3">
        <v>26251.041000000001</v>
      </c>
      <c r="H18" s="3">
        <v>27427.041000000001</v>
      </c>
      <c r="I18" s="3">
        <v>30590.904999999999</v>
      </c>
      <c r="J18" s="3">
        <v>28809.258000000002</v>
      </c>
      <c r="K18" s="4">
        <f t="shared" ref="K18:Q18" si="3">SUM(K14:K17)</f>
        <v>26555.321000000004</v>
      </c>
      <c r="L18" s="4">
        <f t="shared" si="3"/>
        <v>25521.600000000002</v>
      </c>
      <c r="M18" s="4">
        <f t="shared" si="3"/>
        <v>26268.5</v>
      </c>
      <c r="N18" s="4">
        <f t="shared" si="3"/>
        <v>28444.6</v>
      </c>
      <c r="O18" s="3">
        <f t="shared" si="3"/>
        <v>30067.8</v>
      </c>
      <c r="P18" s="4">
        <f t="shared" si="3"/>
        <v>32374.899999999998</v>
      </c>
      <c r="Q18" s="4">
        <f t="shared" si="3"/>
        <v>33714.962</v>
      </c>
      <c r="R18" s="4">
        <v>35864.307000000001</v>
      </c>
      <c r="S18" s="4">
        <f>SUM(S14:S17)</f>
        <v>38023.9</v>
      </c>
      <c r="T18" s="4">
        <f>SUM(T14:T17)</f>
        <v>40853</v>
      </c>
      <c r="U18" s="4">
        <f>SUM(U14:U17)</f>
        <v>42905.330200000004</v>
      </c>
      <c r="V18" s="4">
        <f t="shared" ref="V18:W18" si="4">SUM(V14:V17)</f>
        <v>47341.731</v>
      </c>
      <c r="W18" s="12">
        <f t="shared" si="4"/>
        <v>54052.815000000002</v>
      </c>
      <c r="X18" s="6"/>
    </row>
    <row r="19" spans="1:24" ht="33" customHeight="1" x14ac:dyDescent="0.2">
      <c r="A19" s="9"/>
      <c r="B19" s="3"/>
      <c r="C19" s="3"/>
      <c r="D19" s="3"/>
      <c r="E19" s="3"/>
      <c r="F19" s="3"/>
      <c r="G19" s="3"/>
      <c r="H19" s="3"/>
      <c r="I19" s="3"/>
      <c r="J19" s="3"/>
      <c r="K19" s="3"/>
      <c r="L19" s="3"/>
      <c r="M19" s="3"/>
      <c r="N19" s="3"/>
      <c r="O19" s="3"/>
      <c r="P19" s="3"/>
      <c r="Q19" s="3" t="s">
        <v>3</v>
      </c>
      <c r="R19" s="3"/>
      <c r="S19" s="3"/>
      <c r="T19" s="3"/>
      <c r="U19" s="3"/>
      <c r="V19" s="3"/>
      <c r="W19" s="13"/>
    </row>
    <row r="20" spans="1:24" ht="25.5" x14ac:dyDescent="0.2">
      <c r="A20" s="15" t="s">
        <v>8</v>
      </c>
      <c r="B20" s="3">
        <v>60.936999999999998</v>
      </c>
      <c r="C20" s="3">
        <v>60.250999999999998</v>
      </c>
      <c r="D20" s="3">
        <v>48.604999999999997</v>
      </c>
      <c r="E20" s="3">
        <v>55.649000000000001</v>
      </c>
      <c r="F20" s="3">
        <v>65.180999999999997</v>
      </c>
      <c r="G20" s="3">
        <v>82.501999999999995</v>
      </c>
      <c r="H20" s="3">
        <v>92.111000000000004</v>
      </c>
      <c r="I20" s="3">
        <v>91.533000000000001</v>
      </c>
      <c r="J20" s="3">
        <v>90.39</v>
      </c>
      <c r="K20" s="3">
        <v>81.664000000000001</v>
      </c>
      <c r="L20" s="3">
        <v>86.2</v>
      </c>
      <c r="M20" s="4">
        <v>88.7</v>
      </c>
      <c r="N20" s="4">
        <v>84.447999999999993</v>
      </c>
      <c r="O20" s="3">
        <v>92.9</v>
      </c>
      <c r="P20" s="3">
        <v>100.4</v>
      </c>
      <c r="Q20" s="3">
        <v>84.472999999999999</v>
      </c>
      <c r="R20" s="4">
        <v>79.501999999999995</v>
      </c>
      <c r="S20" s="4">
        <v>107.3</v>
      </c>
      <c r="T20" s="3">
        <v>105.09699999999999</v>
      </c>
      <c r="U20" s="3">
        <v>100.923</v>
      </c>
      <c r="V20" s="4">
        <v>87.81</v>
      </c>
      <c r="W20" s="11">
        <v>96.62</v>
      </c>
    </row>
    <row r="21" spans="1:24" x14ac:dyDescent="0.2">
      <c r="A21" s="9" t="s">
        <v>9</v>
      </c>
      <c r="B21" s="3">
        <v>205.251</v>
      </c>
      <c r="C21" s="3">
        <v>240.553</v>
      </c>
      <c r="D21" s="3">
        <v>277.47300000000001</v>
      </c>
      <c r="E21" s="3">
        <v>295.32499999999999</v>
      </c>
      <c r="F21" s="3">
        <v>315.90199999999999</v>
      </c>
      <c r="G21" s="3">
        <v>300.59800000000001</v>
      </c>
      <c r="H21" s="3">
        <v>271.22399999999999</v>
      </c>
      <c r="I21" s="3">
        <v>301.88900000000001</v>
      </c>
      <c r="J21" s="3">
        <v>264.85300000000001</v>
      </c>
      <c r="K21" s="3">
        <v>265.3</v>
      </c>
      <c r="L21" s="3">
        <v>266.10000000000002</v>
      </c>
      <c r="M21" s="4">
        <v>270.7</v>
      </c>
      <c r="N21" s="4">
        <v>266.57600000000002</v>
      </c>
      <c r="O21" s="3">
        <v>266.8</v>
      </c>
      <c r="P21" s="3">
        <v>264.39999999999998</v>
      </c>
      <c r="Q21" s="3">
        <v>275.48899999999998</v>
      </c>
      <c r="R21" s="4">
        <v>297.67</v>
      </c>
      <c r="S21" s="4">
        <v>317</v>
      </c>
      <c r="T21" s="3">
        <v>313.60000000000002</v>
      </c>
      <c r="U21" s="3">
        <v>276.214</v>
      </c>
      <c r="V21" s="4">
        <v>321.92899999999997</v>
      </c>
      <c r="W21" s="12">
        <v>272.54500000000002</v>
      </c>
    </row>
    <row r="22" spans="1:24" x14ac:dyDescent="0.2">
      <c r="A22" s="9" t="s">
        <v>10</v>
      </c>
      <c r="B22" s="3">
        <v>1.786</v>
      </c>
      <c r="C22" s="3">
        <v>1.3129999999999999</v>
      </c>
      <c r="D22" s="3">
        <v>1.3560000000000001</v>
      </c>
      <c r="E22" s="3">
        <v>2.3479999999999999</v>
      </c>
      <c r="F22" s="3">
        <v>2.3250000000000002</v>
      </c>
      <c r="G22" s="3">
        <v>2.96</v>
      </c>
      <c r="H22" s="3">
        <v>2.008</v>
      </c>
      <c r="I22" s="3">
        <v>2.62</v>
      </c>
      <c r="J22" s="3">
        <v>1.486</v>
      </c>
      <c r="K22" s="3">
        <v>1.62</v>
      </c>
      <c r="L22" s="3">
        <v>1.7</v>
      </c>
      <c r="M22" s="4">
        <v>0.1</v>
      </c>
      <c r="N22" s="4">
        <v>4.2999999999999997E-2</v>
      </c>
      <c r="O22" s="3">
        <v>-0.1</v>
      </c>
      <c r="P22" s="3">
        <v>0.1</v>
      </c>
      <c r="Q22" s="3">
        <v>0</v>
      </c>
      <c r="R22" s="4">
        <v>0</v>
      </c>
      <c r="S22" s="4">
        <v>0</v>
      </c>
      <c r="T22" s="3">
        <v>0</v>
      </c>
      <c r="U22" s="3">
        <v>0</v>
      </c>
      <c r="V22" s="4"/>
      <c r="W22" s="12"/>
    </row>
    <row r="23" spans="1:24" x14ac:dyDescent="0.2">
      <c r="A23" s="32" t="s">
        <v>11</v>
      </c>
      <c r="B23" s="33">
        <v>0.38800000000000001</v>
      </c>
      <c r="C23" s="33">
        <v>0</v>
      </c>
      <c r="D23" s="33">
        <v>2E-3</v>
      </c>
      <c r="E23" s="33">
        <v>1E-3</v>
      </c>
      <c r="F23" s="33">
        <v>0</v>
      </c>
      <c r="G23" s="33">
        <v>14.278</v>
      </c>
      <c r="H23" s="33">
        <v>14.981999999999999</v>
      </c>
      <c r="I23" s="33">
        <v>30.53</v>
      </c>
      <c r="J23" s="33">
        <v>7.7450000000000001</v>
      </c>
      <c r="K23" s="33">
        <v>10.52</v>
      </c>
      <c r="L23" s="33">
        <v>4.9000000000000004</v>
      </c>
      <c r="M23" s="34">
        <v>4.9000000000000004</v>
      </c>
      <c r="N23" s="34">
        <v>3.1549999999999998</v>
      </c>
      <c r="O23" s="33">
        <v>2.7</v>
      </c>
      <c r="P23" s="33">
        <v>2.5</v>
      </c>
      <c r="Q23" s="33">
        <v>1.94</v>
      </c>
      <c r="R23" s="34">
        <v>6.9720000000000004</v>
      </c>
      <c r="S23" s="34">
        <v>1.3</v>
      </c>
      <c r="T23" s="33">
        <v>2.1</v>
      </c>
      <c r="U23" s="33">
        <v>2.08</v>
      </c>
      <c r="V23" s="34">
        <v>1.43</v>
      </c>
      <c r="W23" s="35">
        <v>0.84499999999999997</v>
      </c>
    </row>
    <row r="24" spans="1:24" x14ac:dyDescent="0.2">
      <c r="A24" s="9" t="s">
        <v>17</v>
      </c>
      <c r="B24" s="3">
        <v>268.36200000000002</v>
      </c>
      <c r="C24" s="3">
        <v>302.11700000000002</v>
      </c>
      <c r="D24" s="3">
        <v>327.43599999999998</v>
      </c>
      <c r="E24" s="3">
        <v>353.32299999999998</v>
      </c>
      <c r="F24" s="3">
        <v>383.40800000000002</v>
      </c>
      <c r="G24" s="3">
        <v>400.33800000000002</v>
      </c>
      <c r="H24" s="3">
        <v>380.32499999999999</v>
      </c>
      <c r="I24" s="3">
        <v>426.572</v>
      </c>
      <c r="J24" s="3">
        <v>364.47399999999999</v>
      </c>
      <c r="K24" s="3">
        <f t="shared" ref="K24:Q24" si="5">SUM(K20:K23)</f>
        <v>359.10399999999998</v>
      </c>
      <c r="L24" s="3">
        <f t="shared" si="5"/>
        <v>358.9</v>
      </c>
      <c r="M24" s="3">
        <f t="shared" si="5"/>
        <v>364.4</v>
      </c>
      <c r="N24" s="3">
        <f t="shared" si="5"/>
        <v>354.22199999999998</v>
      </c>
      <c r="O24" s="3">
        <f t="shared" si="5"/>
        <v>362.3</v>
      </c>
      <c r="P24" s="3">
        <f t="shared" si="5"/>
        <v>367.4</v>
      </c>
      <c r="Q24" s="3">
        <f t="shared" si="5"/>
        <v>361.90199999999999</v>
      </c>
      <c r="R24" s="3">
        <v>384.14400000000001</v>
      </c>
      <c r="S24" s="3">
        <f>SUM(S20:S23)</f>
        <v>425.6</v>
      </c>
      <c r="T24" s="3">
        <f>SUM(T20:T23)</f>
        <v>420.79700000000003</v>
      </c>
      <c r="U24" s="3">
        <f>SUM(U20:U23)</f>
        <v>379.21699999999998</v>
      </c>
      <c r="V24" s="3">
        <f t="shared" ref="V24:W24" si="6">SUM(V20:V23)</f>
        <v>411.16899999999998</v>
      </c>
      <c r="W24" s="13">
        <f t="shared" si="6"/>
        <v>370.01000000000005</v>
      </c>
      <c r="X24" s="6"/>
    </row>
    <row r="25" spans="1:24" x14ac:dyDescent="0.2">
      <c r="A25" s="9"/>
      <c r="B25" s="5"/>
      <c r="C25" s="5"/>
      <c r="D25" s="5"/>
      <c r="E25" s="5"/>
      <c r="F25" s="5"/>
      <c r="G25" s="5"/>
      <c r="H25" s="5"/>
      <c r="I25" s="5"/>
      <c r="J25" s="5"/>
      <c r="K25" s="5"/>
      <c r="L25" s="5"/>
      <c r="M25" s="5"/>
      <c r="N25" s="5"/>
      <c r="O25" s="5"/>
      <c r="P25" s="5"/>
      <c r="Q25" s="5" t="s">
        <v>3</v>
      </c>
      <c r="R25" s="5"/>
      <c r="S25" s="5"/>
      <c r="T25" s="5"/>
      <c r="U25" s="5"/>
      <c r="V25" s="5"/>
      <c r="W25" s="16"/>
    </row>
    <row r="26" spans="1:24" x14ac:dyDescent="0.2">
      <c r="A26" s="36" t="s">
        <v>23</v>
      </c>
      <c r="B26" s="17">
        <f>B24+B18+B12+B6</f>
        <v>34016.822</v>
      </c>
      <c r="C26" s="17">
        <f t="shared" ref="C26:W26" si="7">C24+C18+C12+C6</f>
        <v>35502.682999999997</v>
      </c>
      <c r="D26" s="17">
        <f t="shared" si="7"/>
        <v>39102.633000000002</v>
      </c>
      <c r="E26" s="17">
        <f t="shared" si="7"/>
        <v>42304.845999999998</v>
      </c>
      <c r="F26" s="17">
        <f t="shared" si="7"/>
        <v>46594.622999999992</v>
      </c>
      <c r="G26" s="17">
        <f t="shared" si="7"/>
        <v>51911.542000000001</v>
      </c>
      <c r="H26" s="17">
        <f t="shared" si="7"/>
        <v>53962.296999999999</v>
      </c>
      <c r="I26" s="17">
        <f t="shared" si="7"/>
        <v>57066.849000000002</v>
      </c>
      <c r="J26" s="17">
        <f t="shared" si="7"/>
        <v>55101.237999999998</v>
      </c>
      <c r="K26" s="17">
        <f t="shared" si="7"/>
        <v>51283.712</v>
      </c>
      <c r="L26" s="17">
        <f t="shared" si="7"/>
        <v>53731.192999999999</v>
      </c>
      <c r="M26" s="17">
        <f t="shared" si="7"/>
        <v>56692.454000000005</v>
      </c>
      <c r="N26" s="17">
        <f t="shared" si="7"/>
        <v>61118.584999999999</v>
      </c>
      <c r="O26" s="17">
        <f t="shared" si="7"/>
        <v>64153.475000000006</v>
      </c>
      <c r="P26" s="17">
        <f t="shared" si="7"/>
        <v>67813.323999999993</v>
      </c>
      <c r="Q26" s="17">
        <f t="shared" si="7"/>
        <v>71862.820999999996</v>
      </c>
      <c r="R26" s="17">
        <f t="shared" si="7"/>
        <v>77714.38</v>
      </c>
      <c r="S26" s="17">
        <f t="shared" si="7"/>
        <v>81563.187999999995</v>
      </c>
      <c r="T26" s="17">
        <f t="shared" si="7"/>
        <v>88137.207999999999</v>
      </c>
      <c r="U26" s="17">
        <f t="shared" si="7"/>
        <v>87423.999200000006</v>
      </c>
      <c r="V26" s="17">
        <f t="shared" si="7"/>
        <v>103403.29699999999</v>
      </c>
      <c r="W26" s="18">
        <f t="shared" si="7"/>
        <v>113002.24400000001</v>
      </c>
    </row>
    <row r="28" spans="1:24" ht="15" x14ac:dyDescent="0.2">
      <c r="A28" s="22" t="s">
        <v>14</v>
      </c>
    </row>
    <row r="29" spans="1:24" x14ac:dyDescent="0.2">
      <c r="A29" s="29" t="s">
        <v>20</v>
      </c>
      <c r="B29" s="30">
        <v>2001</v>
      </c>
      <c r="C29" s="30">
        <f>B29+1</f>
        <v>2002</v>
      </c>
      <c r="D29" s="30">
        <f t="shared" ref="D29:W29" si="8">C29+1</f>
        <v>2003</v>
      </c>
      <c r="E29" s="30">
        <f t="shared" si="8"/>
        <v>2004</v>
      </c>
      <c r="F29" s="30">
        <f t="shared" si="8"/>
        <v>2005</v>
      </c>
      <c r="G29" s="30">
        <f t="shared" si="8"/>
        <v>2006</v>
      </c>
      <c r="H29" s="30">
        <f t="shared" si="8"/>
        <v>2007</v>
      </c>
      <c r="I29" s="30">
        <f t="shared" si="8"/>
        <v>2008</v>
      </c>
      <c r="J29" s="30">
        <f t="shared" si="8"/>
        <v>2009</v>
      </c>
      <c r="K29" s="30">
        <f t="shared" si="8"/>
        <v>2010</v>
      </c>
      <c r="L29" s="30">
        <f t="shared" si="8"/>
        <v>2011</v>
      </c>
      <c r="M29" s="30">
        <f t="shared" si="8"/>
        <v>2012</v>
      </c>
      <c r="N29" s="30">
        <f t="shared" si="8"/>
        <v>2013</v>
      </c>
      <c r="O29" s="30">
        <f t="shared" si="8"/>
        <v>2014</v>
      </c>
      <c r="P29" s="30">
        <f t="shared" si="8"/>
        <v>2015</v>
      </c>
      <c r="Q29" s="30">
        <f t="shared" si="8"/>
        <v>2016</v>
      </c>
      <c r="R29" s="30">
        <f t="shared" si="8"/>
        <v>2017</v>
      </c>
      <c r="S29" s="30">
        <f t="shared" si="8"/>
        <v>2018</v>
      </c>
      <c r="T29" s="30">
        <f t="shared" si="8"/>
        <v>2019</v>
      </c>
      <c r="U29" s="30">
        <f t="shared" si="8"/>
        <v>2020</v>
      </c>
      <c r="V29" s="30">
        <f t="shared" si="8"/>
        <v>2021</v>
      </c>
      <c r="W29" s="31">
        <f t="shared" si="8"/>
        <v>2022</v>
      </c>
    </row>
    <row r="30" spans="1:24" x14ac:dyDescent="0.2">
      <c r="A30" s="23" t="s">
        <v>13</v>
      </c>
      <c r="B30" s="24">
        <f>B6/B26</f>
        <v>0.29063167629239439</v>
      </c>
      <c r="C30" s="24">
        <f t="shared" ref="C30:W30" si="9">C6/C26</f>
        <v>0.29982962132749241</v>
      </c>
      <c r="D30" s="24">
        <f t="shared" si="9"/>
        <v>0.2947614039187591</v>
      </c>
      <c r="E30" s="24">
        <f t="shared" si="9"/>
        <v>0.30199672633248681</v>
      </c>
      <c r="F30" s="24">
        <f t="shared" si="9"/>
        <v>0.28824439678372332</v>
      </c>
      <c r="G30" s="24">
        <f t="shared" si="9"/>
        <v>0.27225895158344554</v>
      </c>
      <c r="H30" s="24">
        <f t="shared" si="9"/>
        <v>0.2799261121149087</v>
      </c>
      <c r="I30" s="24">
        <f t="shared" si="9"/>
        <v>0.2680999261059604</v>
      </c>
      <c r="J30" s="24">
        <f t="shared" si="9"/>
        <v>0.2923164085714372</v>
      </c>
      <c r="K30" s="24">
        <f t="shared" si="9"/>
        <v>0.32617126076989122</v>
      </c>
      <c r="L30" s="24">
        <f t="shared" si="9"/>
        <v>0.36220009110908813</v>
      </c>
      <c r="M30" s="24">
        <f t="shared" si="9"/>
        <v>0.36417816734481101</v>
      </c>
      <c r="N30" s="24">
        <f t="shared" si="9"/>
        <v>0.34942206204544823</v>
      </c>
      <c r="O30" s="24">
        <f t="shared" si="9"/>
        <v>0.34942105630287368</v>
      </c>
      <c r="P30" s="24">
        <f t="shared" si="9"/>
        <v>0.34915887621140651</v>
      </c>
      <c r="Q30" s="24">
        <f t="shared" si="9"/>
        <v>0.34651500808742264</v>
      </c>
      <c r="R30" s="24">
        <f t="shared" si="9"/>
        <v>0.33958639314886124</v>
      </c>
      <c r="S30" s="24">
        <f t="shared" si="9"/>
        <v>0.34462713742871354</v>
      </c>
      <c r="T30" s="24">
        <f t="shared" si="9"/>
        <v>0.33641536500679714</v>
      </c>
      <c r="U30" s="24">
        <f t="shared" si="9"/>
        <v>0.34771477258157729</v>
      </c>
      <c r="V30" s="24">
        <f t="shared" si="9"/>
        <v>0.34455082220444094</v>
      </c>
      <c r="W30" s="25">
        <f t="shared" si="9"/>
        <v>0.32825610967513175</v>
      </c>
    </row>
    <row r="31" spans="1:24" x14ac:dyDescent="0.2">
      <c r="A31" s="23" t="s">
        <v>15</v>
      </c>
      <c r="B31" s="24">
        <f>B12/B26</f>
        <v>0.1688922909964958</v>
      </c>
      <c r="C31" s="24">
        <f t="shared" ref="C31:W31" si="10">C12/C26</f>
        <v>0.15245045001246807</v>
      </c>
      <c r="D31" s="24">
        <f t="shared" si="10"/>
        <v>0.16543993341829435</v>
      </c>
      <c r="E31" s="24">
        <f t="shared" si="10"/>
        <v>0.17733812339134861</v>
      </c>
      <c r="F31" s="24">
        <f t="shared" si="10"/>
        <v>0.19933800086761086</v>
      </c>
      <c r="G31" s="24">
        <f t="shared" si="10"/>
        <v>0.21434117676566034</v>
      </c>
      <c r="H31" s="24">
        <f t="shared" si="10"/>
        <v>0.20476287360413883</v>
      </c>
      <c r="I31" s="24">
        <f t="shared" si="10"/>
        <v>0.18837125561286905</v>
      </c>
      <c r="J31" s="24">
        <f t="shared" si="10"/>
        <v>0.17822666706689966</v>
      </c>
      <c r="K31" s="24">
        <f t="shared" si="10"/>
        <v>0.14901444731613811</v>
      </c>
      <c r="L31" s="24">
        <f t="shared" si="10"/>
        <v>0.15613370058617534</v>
      </c>
      <c r="M31" s="24">
        <f t="shared" si="10"/>
        <v>0.16604326212444423</v>
      </c>
      <c r="N31" s="24">
        <f t="shared" si="10"/>
        <v>0.1793821142946945</v>
      </c>
      <c r="O31" s="24">
        <f t="shared" si="10"/>
        <v>0.17624610358207407</v>
      </c>
      <c r="P31" s="24">
        <f t="shared" si="10"/>
        <v>0.16801123035939078</v>
      </c>
      <c r="Q31" s="24">
        <f t="shared" si="10"/>
        <v>0.17929175087629803</v>
      </c>
      <c r="R31" s="24">
        <f t="shared" si="10"/>
        <v>0.19398189884549036</v>
      </c>
      <c r="S31" s="24">
        <f t="shared" si="10"/>
        <v>0.18396534475822601</v>
      </c>
      <c r="T31" s="24">
        <f t="shared" si="10"/>
        <v>0.19529436421448704</v>
      </c>
      <c r="U31" s="24">
        <f t="shared" si="10"/>
        <v>0.157174644556869</v>
      </c>
      <c r="V31" s="24">
        <f t="shared" si="10"/>
        <v>0.19363701720265261</v>
      </c>
      <c r="W31" s="25">
        <f t="shared" si="10"/>
        <v>0.19013553394567989</v>
      </c>
    </row>
    <row r="32" spans="1:24" x14ac:dyDescent="0.2">
      <c r="A32" s="23" t="s">
        <v>16</v>
      </c>
      <c r="B32" s="24">
        <f>B18/B26</f>
        <v>0.53258693595774464</v>
      </c>
      <c r="C32" s="24">
        <f t="shared" ref="C32:W32" si="11">C18/C26</f>
        <v>0.53921023377303634</v>
      </c>
      <c r="D32" s="24">
        <f t="shared" si="11"/>
        <v>0.53142490430248013</v>
      </c>
      <c r="E32" s="24">
        <f t="shared" si="11"/>
        <v>0.51231331748613385</v>
      </c>
      <c r="F32" s="24">
        <f t="shared" si="11"/>
        <v>0.50418901339753308</v>
      </c>
      <c r="G32" s="24">
        <f t="shared" si="11"/>
        <v>0.50568794508165449</v>
      </c>
      <c r="H32" s="24">
        <f t="shared" si="11"/>
        <v>0.50826303780211579</v>
      </c>
      <c r="I32" s="24">
        <f t="shared" si="11"/>
        <v>0.53605386552882917</v>
      </c>
      <c r="J32" s="24">
        <f t="shared" si="11"/>
        <v>0.5228422998408857</v>
      </c>
      <c r="K32" s="24">
        <f t="shared" si="11"/>
        <v>0.51781199067649397</v>
      </c>
      <c r="L32" s="24">
        <f t="shared" si="11"/>
        <v>0.47498666184463839</v>
      </c>
      <c r="M32" s="24">
        <f t="shared" si="11"/>
        <v>0.4633509073359216</v>
      </c>
      <c r="N32" s="24">
        <f t="shared" si="11"/>
        <v>0.46540017246799803</v>
      </c>
      <c r="O32" s="24">
        <f t="shared" si="11"/>
        <v>0.46868544533246242</v>
      </c>
      <c r="P32" s="24">
        <f t="shared" si="11"/>
        <v>0.47741207907755712</v>
      </c>
      <c r="Q32" s="24">
        <f t="shared" si="11"/>
        <v>0.46915722943857158</v>
      </c>
      <c r="R32" s="24">
        <f t="shared" si="11"/>
        <v>0.46148868459093412</v>
      </c>
      <c r="S32" s="24">
        <f t="shared" si="11"/>
        <v>0.46618947753734202</v>
      </c>
      <c r="T32" s="24">
        <f t="shared" si="11"/>
        <v>0.46351593075197028</v>
      </c>
      <c r="U32" s="24">
        <f t="shared" si="11"/>
        <v>0.49077290666885898</v>
      </c>
      <c r="V32" s="24">
        <f t="shared" si="11"/>
        <v>0.45783579802102448</v>
      </c>
      <c r="W32" s="25">
        <f t="shared" si="11"/>
        <v>0.47833399662399623</v>
      </c>
    </row>
    <row r="33" spans="1:23" x14ac:dyDescent="0.2">
      <c r="A33" s="26" t="s">
        <v>17</v>
      </c>
      <c r="B33" s="27">
        <f>B24/B26</f>
        <v>7.8890967533651445E-3</v>
      </c>
      <c r="C33" s="27">
        <f t="shared" ref="C33:W33" si="12">C24/C26</f>
        <v>8.5096948870033301E-3</v>
      </c>
      <c r="D33" s="27">
        <f t="shared" si="12"/>
        <v>8.3737583604664156E-3</v>
      </c>
      <c r="E33" s="27">
        <f t="shared" si="12"/>
        <v>8.3518327900307214E-3</v>
      </c>
      <c r="F33" s="27">
        <f t="shared" si="12"/>
        <v>8.2285889511328394E-3</v>
      </c>
      <c r="G33" s="27">
        <f t="shared" si="12"/>
        <v>7.7119265692396502E-3</v>
      </c>
      <c r="H33" s="27">
        <f t="shared" si="12"/>
        <v>7.0479764788366961E-3</v>
      </c>
      <c r="I33" s="27">
        <f t="shared" si="12"/>
        <v>7.474952752341381E-3</v>
      </c>
      <c r="J33" s="27">
        <f t="shared" si="12"/>
        <v>6.6146245207775551E-3</v>
      </c>
      <c r="K33" s="27">
        <f t="shared" si="12"/>
        <v>7.0023012374767256E-3</v>
      </c>
      <c r="L33" s="27">
        <f t="shared" si="12"/>
        <v>6.6795464600981408E-3</v>
      </c>
      <c r="M33" s="27">
        <f t="shared" si="12"/>
        <v>6.4276631948230701E-3</v>
      </c>
      <c r="N33" s="27">
        <f t="shared" si="12"/>
        <v>5.7956511918592357E-3</v>
      </c>
      <c r="O33" s="27">
        <f t="shared" si="12"/>
        <v>5.6473947825897187E-3</v>
      </c>
      <c r="P33" s="27">
        <f t="shared" si="12"/>
        <v>5.417814351645703E-3</v>
      </c>
      <c r="Q33" s="27">
        <f t="shared" si="12"/>
        <v>5.0360115977078051E-3</v>
      </c>
      <c r="R33" s="27">
        <f t="shared" si="12"/>
        <v>4.943023414714239E-3</v>
      </c>
      <c r="S33" s="27">
        <f t="shared" si="12"/>
        <v>5.218040275718502E-3</v>
      </c>
      <c r="T33" s="27">
        <f t="shared" si="12"/>
        <v>4.7743400267455721E-3</v>
      </c>
      <c r="U33" s="27">
        <f t="shared" si="12"/>
        <v>4.3376761926946939E-3</v>
      </c>
      <c r="V33" s="27">
        <f t="shared" si="12"/>
        <v>3.9763625718820163E-3</v>
      </c>
      <c r="W33" s="28">
        <f t="shared" si="12"/>
        <v>3.2743597551921182E-3</v>
      </c>
    </row>
  </sheetData>
  <pageMargins left="0.7" right="0.7" top="0.75" bottom="0.75" header="0.3" footer="0.3"/>
  <pageSetup paperSize="9" orientation="portrait" horizontalDpi="300" verticalDpi="300" r:id="rId1"/>
  <headerFooter>
    <oddHeader>&amp;C&amp;"Verdana"&amp;8&amp;K000000[UNCLASSIFIED]&amp;1#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0C43-C565-439F-927A-77A49E994AB3}">
  <dimension ref="A1"/>
  <sheetViews>
    <sheetView tabSelected="1" workbookViewId="0">
      <selection activeCell="C85" sqref="C85"/>
    </sheetView>
  </sheetViews>
  <sheetFormatPr defaultRowHeight="12.75" x14ac:dyDescent="0.2"/>
  <sheetData/>
  <pageMargins left="0.7" right="0.7" top="0.75" bottom="0.75" header="0.3" footer="0.3"/>
  <pageSetup paperSize="9" orientation="portrait" r:id="rId1"/>
  <headerFooter>
    <oddHeader>&amp;C&amp;"Verdana"&amp;8&amp;K000000[UNCLASSIFIED]&amp;1#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RNZDocument" ma:contentTypeID="0x010100A99A3D3464918141880706C171BD7BAA01008147ACEF40A7FB46ADFA656A8BBDCBF4" ma:contentTypeVersion="217" ma:contentTypeDescription="Inland Revenue NZ Document" ma:contentTypeScope="" ma:versionID="948beae4fb99ce49df9d6d2176591713">
  <xsd:schema xmlns:xsd="http://www.w3.org/2001/XMLSchema" xmlns:xs="http://www.w3.org/2001/XMLSchema" xmlns:p="http://schemas.microsoft.com/office/2006/metadata/properties" xmlns:ns1="http://schemas.microsoft.com/sharepoint/v3" xmlns:ns2="bb3e7710-6c86-4f33-9fa7-57e5751d8f3f" xmlns:ns3="http://schemas.microsoft.com/sharepoint/v3/fields" xmlns:ns4="c5adfe54-fbe5-48bd-85df-7b64eb8cbe32" targetNamespace="http://schemas.microsoft.com/office/2006/metadata/properties" ma:root="true" ma:fieldsID="5271c554cfc75669e7537be61846a169" ns1:_="" ns2:_="" ns3:_="" ns4:_="">
    <xsd:import namespace="http://schemas.microsoft.com/sharepoint/v3"/>
    <xsd:import namespace="bb3e7710-6c86-4f33-9fa7-57e5751d8f3f"/>
    <xsd:import namespace="http://schemas.microsoft.com/sharepoint/v3/fields"/>
    <xsd:import namespace="c5adfe54-fbe5-48bd-85df-7b64eb8cbe32"/>
    <xsd:element name="properties">
      <xsd:complexType>
        <xsd:sequence>
          <xsd:element name="documentManagement">
            <xsd:complexType>
              <xsd:all>
                <xsd:element ref="ns2:_dlc_DocId" minOccurs="0"/>
                <xsd:element ref="ns2:_dlc_DocIdUrl" minOccurs="0"/>
                <xsd:element ref="ns2:_dlc_DocIdPersistId" minOccurs="0"/>
                <xsd:element ref="ns3:_Version" minOccurs="0"/>
                <xsd:element ref="ns3:wic_System_Copyright" minOccurs="0"/>
                <xsd:element ref="ns1:SecurityClassificationTaxHTField" minOccurs="0"/>
                <xsd:element ref="ns2:TaxCatchAll" minOccurs="0"/>
                <xsd:element ref="ns2:TaxCatchAllLabel" minOccurs="0"/>
                <xsd:element ref="ns1:InformationTypeTaxHTField" minOccurs="0"/>
                <xsd:element ref="ns1:BusinessUnitTaxHTField" minOccurs="0"/>
                <xsd:element ref="ns1:BusinessActivityTaxHTField" minOccurs="0"/>
                <xsd:element ref="ns1:DocumentStatusTaxHTField" minOccurs="0"/>
                <xsd:element ref="ns4:MediaServiceMetadata" minOccurs="0"/>
                <xsd:element ref="ns4:MediaServiceFastMetadata" minOccurs="0"/>
                <xsd:element ref="ns4:MediaServiceOCR" minOccurs="0"/>
                <xsd:element ref="ns4:MediaServiceGenerationTime" minOccurs="0"/>
                <xsd:element ref="ns4:MediaServiceEventHashCode" minOccurs="0"/>
                <xsd:element ref="ns4:MediaServiceDateTaken" minOccurs="0"/>
                <xsd:element ref="ns2:SharedWithUsers" minOccurs="0"/>
                <xsd:element ref="ns2:SharedWithDetails" minOccurs="0"/>
                <xsd:element ref="ns4:MediaServiceAutoKeyPoints" minOccurs="0"/>
                <xsd:element ref="ns4:MediaServiceKeyPoints" minOccurs="0"/>
                <xsd:element ref="ns4:lcf76f155ced4ddcb4097134ff3c332f"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ClassificationTaxHTField" ma:index="14" nillable="true" ma:taxonomy="true" ma:internalName="SecurityClassificationTaxHTField" ma:taxonomyFieldName="SecurityClassification" ma:displayName="Security Classification" ma:default="" ma:fieldId="{2f32f5bd-a907-45fd-bdaf-7ab6f283ee72}" ma:sspId="5927ce2a-d703-4d88-aeb0-762fc977e677" ma:termSetId="8ca4c15b-f438-4b25-aeeb-6af3186238a8" ma:anchorId="00000000-0000-0000-0000-000000000000" ma:open="false" ma:isKeyword="false">
      <xsd:complexType>
        <xsd:sequence>
          <xsd:element ref="pc:Terms" minOccurs="0" maxOccurs="1"/>
        </xsd:sequence>
      </xsd:complexType>
    </xsd:element>
    <xsd:element name="InformationTypeTaxHTField" ma:index="19" nillable="true" ma:taxonomy="true" ma:internalName="InformationTypeTaxHTField" ma:taxonomyFieldName="InformationType" ma:displayName="Information Type" ma:default="" ma:fieldId="{8fb119d1-9c50-490f-b5e6-737b1bfc5b86}" ma:sspId="5927ce2a-d703-4d88-aeb0-762fc977e677" ma:termSetId="fb36316d-ed76-4880-8cc4-a796bc5567d4" ma:anchorId="00000000-0000-0000-0000-000000000000" ma:open="false" ma:isKeyword="false">
      <xsd:complexType>
        <xsd:sequence>
          <xsd:element ref="pc:Terms" minOccurs="0" maxOccurs="1"/>
        </xsd:sequence>
      </xsd:complexType>
    </xsd:element>
    <xsd:element name="BusinessUnitTaxHTField" ma:index="21" nillable="true" ma:taxonomy="true" ma:internalName="BusinessUnitTaxHTField" ma:taxonomyFieldName="BusinessUnit" ma:displayName="Business Unit" ma:default="1;#Revenue Forecasting|22a6019e-35a7-4192-b120-5b0f20d70de5" ma:fieldId="{1d18cb4a-1f03-4570-adf9-d6a1ebf9e20b}" ma:sspId="5927ce2a-d703-4d88-aeb0-762fc977e677" ma:termSetId="8ed8c9ea-7052-4c1d-a4d7-b9c10bffea6f" ma:anchorId="00000000-0000-0000-0000-000000000000" ma:open="true" ma:isKeyword="false">
      <xsd:complexType>
        <xsd:sequence>
          <xsd:element ref="pc:Terms" minOccurs="0" maxOccurs="1"/>
        </xsd:sequence>
      </xsd:complexType>
    </xsd:element>
    <xsd:element name="BusinessActivityTaxHTField" ma:index="23" nillable="true" ma:taxonomy="true" ma:internalName="BusinessActivityTaxHTField" ma:taxonomyFieldName="BusinessActivity" ma:displayName="Business Activity" ma:default="" ma:fieldId="{8b785374-fa9b-49db-abe4-1b5a58a03ecd}" ma:sspId="5927ce2a-d703-4d88-aeb0-762fc977e677" ma:termSetId="27f16461-a9a1-4d80-ad53-ffc6708317a7" ma:anchorId="00000000-0000-0000-0000-000000000000" ma:open="false" ma:isKeyword="false">
      <xsd:complexType>
        <xsd:sequence>
          <xsd:element ref="pc:Terms" minOccurs="0" maxOccurs="1"/>
        </xsd:sequence>
      </xsd:complexType>
    </xsd:element>
    <xsd:element name="DocumentStatusTaxHTField" ma:index="25" nillable="true" ma:taxonomy="true" ma:internalName="DocumentStatusTaxHTField" ma:taxonomyFieldName="DocumentStatus" ma:displayName="Document Status" ma:default="" ma:fieldId="{0c319c61-60f4-4dca-bfac-89e3c05fb13d}" ma:sspId="5927ce2a-d703-4d88-aeb0-762fc977e677" ma:termSetId="3358e485-0f01-450b-a1f2-018b96e592d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3e7710-6c86-4f33-9fa7-57e5751d8f3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93a04445-fec4-4866-9a4d-c0d26f34d264}" ma:internalName="TaxCatchAll" ma:showField="CatchAllData" ma:web="bb3e7710-6c86-4f33-9fa7-57e5751d8f3f">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93a04445-fec4-4866-9a4d-c0d26f34d264}" ma:internalName="TaxCatchAllLabel" ma:readOnly="true" ma:showField="CatchAllDataLabel" ma:web="bb3e7710-6c86-4f33-9fa7-57e5751d8f3f">
      <xsd:complexType>
        <xsd:complexContent>
          <xsd:extension base="dms:MultiChoiceLookup">
            <xsd:sequence>
              <xsd:element name="Value" type="dms:Lookup" maxOccurs="unbounded" minOccurs="0" nillable="true"/>
            </xsd:sequence>
          </xsd:extension>
        </xsd:complexContent>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2" nillable="true" ma:displayName="Version" ma:internalName="_Version">
      <xsd:simpleType>
        <xsd:restriction base="dms:Text"/>
      </xsd:simpleType>
    </xsd:element>
    <xsd:element name="wic_System_Copyright" ma:index="13"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adfe54-fbe5-48bd-85df-7b64eb8cbe32"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5927ce2a-d703-4d88-aeb0-762fc977e677" ma:termSetId="09814cd3-568e-fe90-9814-8d621ff8fb84" ma:anchorId="fba54fb3-c3e1-fe81-a776-ca4b69148c4d" ma:open="true" ma:isKeyword="false">
      <xsd:complexType>
        <xsd:sequence>
          <xsd:element ref="pc:Terms" minOccurs="0" maxOccurs="1"/>
        </xsd:sequence>
      </xsd:complex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BusinessActivityTaxHTField xmlns="http://schemas.microsoft.com/sharepoint/v3">
      <Terms xmlns="http://schemas.microsoft.com/office/infopath/2007/PartnerControls"/>
    </BusinessActivityTaxHTField>
    <SecurityClassificationTaxHTField xmlns="http://schemas.microsoft.com/sharepoint/v3">
      <Terms xmlns="http://schemas.microsoft.com/office/infopath/2007/PartnerControls"/>
    </SecurityClassificationTaxHTField>
    <lcf76f155ced4ddcb4097134ff3c332f xmlns="c5adfe54-fbe5-48bd-85df-7b64eb8cbe32">
      <Terms xmlns="http://schemas.microsoft.com/office/infopath/2007/PartnerControls"/>
    </lcf76f155ced4ddcb4097134ff3c332f>
    <InformationTypeTaxHTField xmlns="http://schemas.microsoft.com/sharepoint/v3">
      <Terms xmlns="http://schemas.microsoft.com/office/infopath/2007/PartnerControls"/>
    </InformationTypeTaxHTField>
    <BusinessUnitTaxHTField xmlns="http://schemas.microsoft.com/sharepoint/v3">
      <Terms xmlns="http://schemas.microsoft.com/office/infopath/2007/PartnerControls">
        <TermInfo xmlns="http://schemas.microsoft.com/office/infopath/2007/PartnerControls">
          <TermName xmlns="http://schemas.microsoft.com/office/infopath/2007/PartnerControls">Revenue Forecasting</TermName>
          <TermId xmlns="http://schemas.microsoft.com/office/infopath/2007/PartnerControls">22a6019e-35a7-4192-b120-5b0f20d70de5</TermId>
        </TermInfo>
      </Terms>
    </BusinessUnitTaxHTField>
    <DocumentStatusTaxHTField xmlns="http://schemas.microsoft.com/sharepoint/v3">
      <Terms xmlns="http://schemas.microsoft.com/office/infopath/2007/PartnerControls"/>
    </DocumentStatusTaxHTField>
    <TaxCatchAll xmlns="bb3e7710-6c86-4f33-9fa7-57e5751d8f3f">
      <Value>1</Value>
    </TaxCatchAll>
    <wic_System_Copyright xmlns="http://schemas.microsoft.com/sharepoint/v3/fields" xsi:nil="true"/>
    <_dlc_DocId xmlns="bb3e7710-6c86-4f33-9fa7-57e5751d8f3f">IRNZRF-1936080746-46017</_dlc_DocId>
    <_dlc_DocIdUrl xmlns="bb3e7710-6c86-4f33-9fa7-57e5751d8f3f">
      <Url>https://irnz.sharepoint.com/sites/RevenueForecasting/_layouts/15/DocIdRedir.aspx?ID=IRNZRF-1936080746-46017</Url>
      <Description>IRNZRF-1936080746-46017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4CE846-A9F0-4DF5-A0F2-F676091EB6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b3e7710-6c86-4f33-9fa7-57e5751d8f3f"/>
    <ds:schemaRef ds:uri="http://schemas.microsoft.com/sharepoint/v3/fields"/>
    <ds:schemaRef ds:uri="c5adfe54-fbe5-48bd-85df-7b64eb8cbe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2A0810-253F-4E8B-A390-D6B914D68BF7}">
  <ds:schemaRef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bb3e7710-6c86-4f33-9fa7-57e5751d8f3f"/>
    <ds:schemaRef ds:uri="http://schemas.microsoft.com/sharepoint/v3"/>
    <ds:schemaRef ds:uri="http://schemas.microsoft.com/office/infopath/2007/PartnerControls"/>
    <ds:schemaRef ds:uri="http://purl.org/dc/terms/"/>
    <ds:schemaRef ds:uri="c5adfe54-fbe5-48bd-85df-7b64eb8cbe32"/>
    <ds:schemaRef ds:uri="http://schemas.microsoft.com/sharepoint/v3/fields"/>
    <ds:schemaRef ds:uri="http://www.w3.org/XML/1998/namespace"/>
    <ds:schemaRef ds:uri="http://purl.org/dc/elements/1.1/"/>
  </ds:schemaRefs>
</ds:datastoreItem>
</file>

<file path=customXml/itemProps3.xml><?xml version="1.0" encoding="utf-8"?>
<ds:datastoreItem xmlns:ds="http://schemas.openxmlformats.org/officeDocument/2006/customXml" ds:itemID="{D0550F99-215E-422F-BDEA-54372C7247EA}">
  <ds:schemaRefs>
    <ds:schemaRef ds:uri="http://schemas.microsoft.com/sharepoint/v3/contenttype/forms"/>
  </ds:schemaRefs>
</ds:datastoreItem>
</file>

<file path=customXml/itemProps4.xml><?xml version="1.0" encoding="utf-8"?>
<ds:datastoreItem xmlns:ds="http://schemas.openxmlformats.org/officeDocument/2006/customXml" ds:itemID="{9F3B7100-065A-47DB-BCF1-36F4BE32A80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Explanatory Notes</vt:lpstr>
      <vt:lpstr>Tables - tax revenue</vt:lpstr>
      <vt:lpstr>Charts - tax revenue</vt:lpstr>
    </vt:vector>
  </TitlesOfParts>
  <Company>Inland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Matthews</dc:creator>
  <cp:lastModifiedBy>Chris Fitzgerald</cp:lastModifiedBy>
  <dcterms:created xsi:type="dcterms:W3CDTF">2017-10-05T23:29:32Z</dcterms:created>
  <dcterms:modified xsi:type="dcterms:W3CDTF">2022-12-12T21:32:35Z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0x010100A99A3D3464918141880706C171BD7BAA01008147ACEF40A7FB46ADFA656A8BBDCBF4</vt:lpwstr>
  </property>
  <property fmtid="{D5CDD505-2E9C-101B-9397-08002B2CF9AE}" pid="3" name="InformationType">
    <vt:lpwstr/>
  </property>
  <property fmtid="{D5CDD505-2E9C-101B-9397-08002B2CF9AE}" pid="4" name="DocumentStatus">
    <vt:lpwstr/>
  </property>
  <property fmtid="{D5CDD505-2E9C-101B-9397-08002B2CF9AE}" pid="5" name="BusinessUnit">
    <vt:lpwstr>1;#Revenue Forecasting|22a6019e-35a7-4192-b120-5b0f20d70de5</vt:lpwstr>
  </property>
  <property fmtid="{D5CDD505-2E9C-101B-9397-08002B2CF9AE}" pid="6" name="SecurityClassification">
    <vt:lpwstr/>
  </property>
  <property fmtid="{D5CDD505-2E9C-101B-9397-08002B2CF9AE}" pid="7" name="BusinessActivity">
    <vt:lpwstr/>
  </property>
  <property fmtid="{D5CDD505-2E9C-101B-9397-08002B2CF9AE}" pid="8" name="_dlc_DocIdItemGuid">
    <vt:lpwstr>d8d096b5-66ec-46bd-a2dc-4ee0739cac5a</vt:lpwstr>
  </property>
  <property fmtid="{D5CDD505-2E9C-101B-9397-08002B2CF9AE}" pid="9" name="MediaServiceImageTags">
    <vt:lpwstr/>
  </property>
  <property fmtid="{D5CDD505-2E9C-101B-9397-08002B2CF9AE}" pid="10" name="MSIP_Label_a4f106f2-aad1-42d5-aa61-96837420719b_Enabled">
    <vt:lpwstr>true</vt:lpwstr>
  </property>
  <property fmtid="{D5CDD505-2E9C-101B-9397-08002B2CF9AE}" pid="11" name="MSIP_Label_a4f106f2-aad1-42d5-aa61-96837420719b_SetDate">
    <vt:lpwstr>2022-12-12T21:32:33Z</vt:lpwstr>
  </property>
  <property fmtid="{D5CDD505-2E9C-101B-9397-08002B2CF9AE}" pid="12" name="MSIP_Label_a4f106f2-aad1-42d5-aa61-96837420719b_Method">
    <vt:lpwstr>Privileged</vt:lpwstr>
  </property>
  <property fmtid="{D5CDD505-2E9C-101B-9397-08002B2CF9AE}" pid="13" name="MSIP_Label_a4f106f2-aad1-42d5-aa61-96837420719b_Name">
    <vt:lpwstr>a4f106f2-aad1-42d5-aa61-96837420719b</vt:lpwstr>
  </property>
  <property fmtid="{D5CDD505-2E9C-101B-9397-08002B2CF9AE}" pid="14" name="MSIP_Label_a4f106f2-aad1-42d5-aa61-96837420719b_SiteId">
    <vt:lpwstr>fb39e3e9-23a9-404e-93a2-b42a87d94f35</vt:lpwstr>
  </property>
  <property fmtid="{D5CDD505-2E9C-101B-9397-08002B2CF9AE}" pid="15" name="MSIP_Label_a4f106f2-aad1-42d5-aa61-96837420719b_ActionId">
    <vt:lpwstr>fd31f37b-c3b4-4ffe-ae7e-12fea8c2391b</vt:lpwstr>
  </property>
  <property fmtid="{D5CDD505-2E9C-101B-9397-08002B2CF9AE}" pid="16" name="MSIP_Label_a4f106f2-aad1-42d5-aa61-96837420719b_ContentBits">
    <vt:lpwstr>1</vt:lpwstr>
  </property>
</Properties>
</file>